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BISELCO" sheetId="2" r:id="rId1"/>
    <sheet name="LUBELCO" sheetId="3" r:id="rId2"/>
    <sheet name="MARELCO" sheetId="4" r:id="rId3"/>
    <sheet name="OMECO" sheetId="5" r:id="rId4"/>
    <sheet name="ORMECO" sheetId="6" r:id="rId5"/>
    <sheet name="PALECO" sheetId="7" r:id="rId6"/>
    <sheet name="ROMELCO" sheetId="8" r:id="rId7"/>
    <sheet name="TIELCO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BISELCO!$1:$12</definedName>
    <definedName name="_xlnm.Print_Titles" localSheetId="1">LUBELCO!$1:$12</definedName>
    <definedName name="_xlnm.Print_Titles" localSheetId="2">MARELCO!$1:$12</definedName>
    <definedName name="_xlnm.Print_Titles" localSheetId="3">OMECO!$1:$12</definedName>
    <definedName name="_xlnm.Print_Titles" localSheetId="4">ORMECO!$1:$12</definedName>
    <definedName name="_xlnm.Print_Titles" localSheetId="5">PALECO!$1:$12</definedName>
    <definedName name="_xlnm.Print_Titles" localSheetId="6">ROMELCO!$1:$12</definedName>
    <definedName name="_xlnm.Print_Titles" localSheetId="7">TIELCO!$1:$12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9" l="1"/>
  <c r="B97" i="9"/>
  <c r="D97" i="9" s="1"/>
  <c r="E97" i="9" s="1"/>
  <c r="B96" i="9"/>
  <c r="B95" i="9"/>
  <c r="B94" i="9"/>
  <c r="D94" i="9" s="1"/>
  <c r="E94" i="9" s="1"/>
  <c r="B93" i="9"/>
  <c r="D93" i="9" s="1"/>
  <c r="E93" i="9" s="1"/>
  <c r="B92" i="9"/>
  <c r="D92" i="9" s="1"/>
  <c r="E92" i="9" s="1"/>
  <c r="B91" i="9"/>
  <c r="B98" i="9" s="1"/>
  <c r="B86" i="9"/>
  <c r="B85" i="9"/>
  <c r="D85" i="9" s="1"/>
  <c r="E85" i="9" s="1"/>
  <c r="B84" i="9"/>
  <c r="B81" i="9"/>
  <c r="B80" i="9"/>
  <c r="D80" i="9" s="1"/>
  <c r="E80" i="9" s="1"/>
  <c r="B79" i="9"/>
  <c r="D79" i="9" s="1"/>
  <c r="E79" i="9" s="1"/>
  <c r="B78" i="9"/>
  <c r="D78" i="9" s="1"/>
  <c r="E78" i="9" s="1"/>
  <c r="B77" i="9"/>
  <c r="B76" i="9"/>
  <c r="D76" i="9" s="1"/>
  <c r="E76" i="9" s="1"/>
  <c r="B75" i="9"/>
  <c r="B74" i="9"/>
  <c r="B73" i="9"/>
  <c r="D73" i="9" s="1"/>
  <c r="E73" i="9" s="1"/>
  <c r="B72" i="9"/>
  <c r="D72" i="9" s="1"/>
  <c r="E72" i="9" s="1"/>
  <c r="B71" i="9"/>
  <c r="B70" i="9"/>
  <c r="D67" i="9"/>
  <c r="E67" i="9" s="1"/>
  <c r="B67" i="9"/>
  <c r="B66" i="9"/>
  <c r="D66" i="9" s="1"/>
  <c r="E66" i="9" s="1"/>
  <c r="B65" i="9"/>
  <c r="D65" i="9" s="1"/>
  <c r="E65" i="9" s="1"/>
  <c r="B64" i="9"/>
  <c r="B63" i="9"/>
  <c r="B61" i="9"/>
  <c r="D61" i="9" s="1"/>
  <c r="E61" i="9" s="1"/>
  <c r="B60" i="9"/>
  <c r="D59" i="9"/>
  <c r="E59" i="9" s="1"/>
  <c r="B59" i="9"/>
  <c r="B58" i="9"/>
  <c r="D58" i="9" s="1"/>
  <c r="E58" i="9" s="1"/>
  <c r="B57" i="9"/>
  <c r="D57" i="9" s="1"/>
  <c r="E57" i="9" s="1"/>
  <c r="B56" i="9"/>
  <c r="B55" i="9"/>
  <c r="B54" i="9"/>
  <c r="D54" i="9" s="1"/>
  <c r="E54" i="9" s="1"/>
  <c r="B53" i="9"/>
  <c r="D53" i="9" s="1"/>
  <c r="E53" i="9" s="1"/>
  <c r="B52" i="9"/>
  <c r="D52" i="9" s="1"/>
  <c r="E52" i="9" s="1"/>
  <c r="B51" i="9"/>
  <c r="D51" i="9" s="1"/>
  <c r="E51" i="9" s="1"/>
  <c r="B50" i="9"/>
  <c r="D50" i="9" s="1"/>
  <c r="E50" i="9" s="1"/>
  <c r="B49" i="9"/>
  <c r="D49" i="9" s="1"/>
  <c r="E49" i="9" s="1"/>
  <c r="B48" i="9"/>
  <c r="B47" i="9"/>
  <c r="B46" i="9"/>
  <c r="B45" i="9"/>
  <c r="D45" i="9" s="1"/>
  <c r="E45" i="9" s="1"/>
  <c r="B42" i="9"/>
  <c r="B41" i="9"/>
  <c r="D41" i="9" s="1"/>
  <c r="E41" i="9" s="1"/>
  <c r="B40" i="9"/>
  <c r="B39" i="9"/>
  <c r="D39" i="9" s="1"/>
  <c r="E39" i="9" s="1"/>
  <c r="B38" i="9"/>
  <c r="D38" i="9" s="1"/>
  <c r="E38" i="9" s="1"/>
  <c r="B37" i="9"/>
  <c r="D37" i="9" s="1"/>
  <c r="E37" i="9" s="1"/>
  <c r="B36" i="9"/>
  <c r="D36" i="9" s="1"/>
  <c r="E36" i="9" s="1"/>
  <c r="B35" i="9"/>
  <c r="D35" i="9" s="1"/>
  <c r="E35" i="9" s="1"/>
  <c r="B34" i="9"/>
  <c r="D34" i="9" s="1"/>
  <c r="E34" i="9" s="1"/>
  <c r="B33" i="9"/>
  <c r="B32" i="9"/>
  <c r="D32" i="9" s="1"/>
  <c r="E32" i="9" s="1"/>
  <c r="B31" i="9"/>
  <c r="D31" i="9" s="1"/>
  <c r="E31" i="9" s="1"/>
  <c r="B30" i="9"/>
  <c r="B29" i="9"/>
  <c r="B28" i="9"/>
  <c r="B27" i="9"/>
  <c r="D27" i="9" s="1"/>
  <c r="E27" i="9" s="1"/>
  <c r="B26" i="9"/>
  <c r="D26" i="9" s="1"/>
  <c r="E26" i="9" s="1"/>
  <c r="D25" i="9"/>
  <c r="E25" i="9" s="1"/>
  <c r="B25" i="9"/>
  <c r="B24" i="9"/>
  <c r="D24" i="9" s="1"/>
  <c r="E24" i="9" s="1"/>
  <c r="B23" i="9"/>
  <c r="D23" i="9" s="1"/>
  <c r="E23" i="9" s="1"/>
  <c r="B22" i="9"/>
  <c r="B21" i="9"/>
  <c r="D21" i="9" s="1"/>
  <c r="E21" i="9" s="1"/>
  <c r="B20" i="9"/>
  <c r="B19" i="9"/>
  <c r="B18" i="9"/>
  <c r="D18" i="9" s="1"/>
  <c r="E18" i="9" s="1"/>
  <c r="B17" i="9"/>
  <c r="B16" i="9"/>
  <c r="B13" i="9"/>
  <c r="B9" i="9" s="1"/>
  <c r="B82" i="9" l="1"/>
  <c r="B68" i="9"/>
  <c r="D64" i="9"/>
  <c r="E64" i="9" s="1"/>
  <c r="D19" i="9"/>
  <c r="E19" i="9" s="1"/>
  <c r="D47" i="9"/>
  <c r="E47" i="9" s="1"/>
  <c r="D30" i="9"/>
  <c r="E30" i="9" s="1"/>
  <c r="D29" i="9"/>
  <c r="E29" i="9" s="1"/>
  <c r="D17" i="9"/>
  <c r="E17" i="9" s="1"/>
  <c r="D56" i="9"/>
  <c r="E56" i="9" s="1"/>
  <c r="D68" i="9"/>
  <c r="E68" i="9" s="1"/>
  <c r="D63" i="9"/>
  <c r="E63" i="9" s="1"/>
  <c r="D71" i="9"/>
  <c r="E71" i="9" s="1"/>
  <c r="D20" i="9"/>
  <c r="E20" i="9" s="1"/>
  <c r="D33" i="9"/>
  <c r="E33" i="9" s="1"/>
  <c r="D75" i="9"/>
  <c r="E75" i="9" s="1"/>
  <c r="D96" i="9"/>
  <c r="E96" i="9" s="1"/>
  <c r="D86" i="9"/>
  <c r="E86" i="9" s="1"/>
  <c r="D28" i="9"/>
  <c r="E28" i="9" s="1"/>
  <c r="D77" i="9"/>
  <c r="E77" i="9" s="1"/>
  <c r="D74" i="9"/>
  <c r="E74" i="9" s="1"/>
  <c r="B87" i="9"/>
  <c r="B88" i="9" s="1"/>
  <c r="B99" i="9" s="1"/>
  <c r="B101" i="9" s="1"/>
  <c r="D95" i="9"/>
  <c r="E95" i="9" s="1"/>
  <c r="D81" i="9"/>
  <c r="E81" i="9" s="1"/>
  <c r="D48" i="9"/>
  <c r="E48" i="9" s="1"/>
  <c r="D55" i="9"/>
  <c r="E55" i="9" s="1"/>
  <c r="D60" i="9"/>
  <c r="E60" i="9" s="1"/>
  <c r="D22" i="9"/>
  <c r="E22" i="9" s="1"/>
  <c r="D40" i="9"/>
  <c r="E40" i="9" s="1"/>
  <c r="B100" i="8"/>
  <c r="B97" i="8"/>
  <c r="D97" i="8" s="1"/>
  <c r="E97" i="8" s="1"/>
  <c r="B96" i="8"/>
  <c r="D96" i="8" s="1"/>
  <c r="E96" i="8" s="1"/>
  <c r="B95" i="8"/>
  <c r="D95" i="8" s="1"/>
  <c r="E95" i="8" s="1"/>
  <c r="B94" i="8"/>
  <c r="D94" i="8" s="1"/>
  <c r="E94" i="8" s="1"/>
  <c r="B93" i="8"/>
  <c r="B92" i="8"/>
  <c r="B91" i="8"/>
  <c r="B86" i="8"/>
  <c r="D86" i="8" s="1"/>
  <c r="E86" i="8" s="1"/>
  <c r="B85" i="8"/>
  <c r="B84" i="8"/>
  <c r="B81" i="8"/>
  <c r="D81" i="8" s="1"/>
  <c r="E81" i="8" s="1"/>
  <c r="D80" i="8"/>
  <c r="E80" i="8" s="1"/>
  <c r="B80" i="8"/>
  <c r="B79" i="8"/>
  <c r="D79" i="8" s="1"/>
  <c r="E79" i="8" s="1"/>
  <c r="B78" i="8"/>
  <c r="B77" i="8"/>
  <c r="D77" i="8" s="1"/>
  <c r="E77" i="8" s="1"/>
  <c r="B76" i="8"/>
  <c r="D76" i="8" s="1"/>
  <c r="E76" i="8" s="1"/>
  <c r="B75" i="8"/>
  <c r="D75" i="8" s="1"/>
  <c r="E75" i="8" s="1"/>
  <c r="B74" i="8"/>
  <c r="D74" i="8" s="1"/>
  <c r="E74" i="8" s="1"/>
  <c r="B73" i="8"/>
  <c r="D73" i="8" s="1"/>
  <c r="E73" i="8" s="1"/>
  <c r="B72" i="8"/>
  <c r="B71" i="8"/>
  <c r="B70" i="8"/>
  <c r="B67" i="8"/>
  <c r="D67" i="8" s="1"/>
  <c r="E67" i="8" s="1"/>
  <c r="B66" i="8"/>
  <c r="D66" i="8" s="1"/>
  <c r="E66" i="8" s="1"/>
  <c r="B65" i="8"/>
  <c r="B64" i="8"/>
  <c r="D64" i="8" s="1"/>
  <c r="E64" i="8" s="1"/>
  <c r="D63" i="8"/>
  <c r="E63" i="8" s="1"/>
  <c r="B63" i="8"/>
  <c r="B61" i="8"/>
  <c r="D61" i="8" s="1"/>
  <c r="E61" i="8" s="1"/>
  <c r="B60" i="8"/>
  <c r="B59" i="8"/>
  <c r="D59" i="8" s="1"/>
  <c r="E59" i="8" s="1"/>
  <c r="B58" i="8"/>
  <c r="D58" i="8" s="1"/>
  <c r="E58" i="8" s="1"/>
  <c r="B57" i="8"/>
  <c r="B56" i="8"/>
  <c r="D56" i="8" s="1"/>
  <c r="E56" i="8" s="1"/>
  <c r="B55" i="8"/>
  <c r="D55" i="8" s="1"/>
  <c r="E55" i="8" s="1"/>
  <c r="B54" i="8"/>
  <c r="D54" i="8" s="1"/>
  <c r="E54" i="8" s="1"/>
  <c r="B53" i="8"/>
  <c r="D53" i="8" s="1"/>
  <c r="E53" i="8" s="1"/>
  <c r="B52" i="8"/>
  <c r="B51" i="8"/>
  <c r="D51" i="8" s="1"/>
  <c r="E51" i="8" s="1"/>
  <c r="B50" i="8"/>
  <c r="D50" i="8" s="1"/>
  <c r="E50" i="8" s="1"/>
  <c r="B49" i="8"/>
  <c r="D49" i="8" s="1"/>
  <c r="E49" i="8" s="1"/>
  <c r="B48" i="8"/>
  <c r="D48" i="8" s="1"/>
  <c r="E48" i="8" s="1"/>
  <c r="B47" i="8"/>
  <c r="D47" i="8" s="1"/>
  <c r="E47" i="8" s="1"/>
  <c r="B46" i="8"/>
  <c r="B45" i="8"/>
  <c r="D45" i="8" s="1"/>
  <c r="E45" i="8" s="1"/>
  <c r="B42" i="8"/>
  <c r="D41" i="8"/>
  <c r="E41" i="8" s="1"/>
  <c r="B41" i="8"/>
  <c r="B40" i="8"/>
  <c r="D40" i="8" s="1"/>
  <c r="E40" i="8" s="1"/>
  <c r="B39" i="8"/>
  <c r="D39" i="8" s="1"/>
  <c r="E39" i="8" s="1"/>
  <c r="B38" i="8"/>
  <c r="B37" i="8"/>
  <c r="B36" i="8"/>
  <c r="D36" i="8" s="1"/>
  <c r="E36" i="8" s="1"/>
  <c r="B35" i="8"/>
  <c r="D35" i="8" s="1"/>
  <c r="E35" i="8" s="1"/>
  <c r="B34" i="8"/>
  <c r="B33" i="8"/>
  <c r="B32" i="8"/>
  <c r="D31" i="8"/>
  <c r="E31" i="8" s="1"/>
  <c r="B31" i="8"/>
  <c r="B30" i="8"/>
  <c r="D30" i="8" s="1"/>
  <c r="E30" i="8" s="1"/>
  <c r="B29" i="8"/>
  <c r="B28" i="8"/>
  <c r="D28" i="8" s="1"/>
  <c r="E28" i="8" s="1"/>
  <c r="B27" i="8"/>
  <c r="D27" i="8" s="1"/>
  <c r="E27" i="8" s="1"/>
  <c r="B26" i="8"/>
  <c r="B25" i="8"/>
  <c r="B24" i="8"/>
  <c r="D24" i="8" s="1"/>
  <c r="E24" i="8" s="1"/>
  <c r="B23" i="8"/>
  <c r="D23" i="8" s="1"/>
  <c r="E23" i="8" s="1"/>
  <c r="B22" i="8"/>
  <c r="D22" i="8" s="1"/>
  <c r="E22" i="8" s="1"/>
  <c r="B21" i="8"/>
  <c r="D21" i="8" s="1"/>
  <c r="E21" i="8" s="1"/>
  <c r="B20" i="8"/>
  <c r="B19" i="8"/>
  <c r="D18" i="8"/>
  <c r="E18" i="8" s="1"/>
  <c r="B18" i="8"/>
  <c r="B17" i="8"/>
  <c r="B16" i="8"/>
  <c r="B13" i="8"/>
  <c r="B9" i="8"/>
  <c r="B82" i="8" l="1"/>
  <c r="B68" i="8"/>
  <c r="B87" i="8"/>
  <c r="D60" i="8"/>
  <c r="E60" i="8" s="1"/>
  <c r="D98" i="8"/>
  <c r="E98" i="8" s="1"/>
  <c r="D91" i="8"/>
  <c r="E91" i="8" s="1"/>
  <c r="D46" i="9"/>
  <c r="E46" i="9" s="1"/>
  <c r="B88" i="8"/>
  <c r="B99" i="8" s="1"/>
  <c r="B101" i="8" s="1"/>
  <c r="D85" i="8"/>
  <c r="E85" i="8" s="1"/>
  <c r="D26" i="8"/>
  <c r="E26" i="8" s="1"/>
  <c r="D34" i="8"/>
  <c r="E34" i="8" s="1"/>
  <c r="D93" i="8"/>
  <c r="E93" i="8" s="1"/>
  <c r="D17" i="8"/>
  <c r="E17" i="8" s="1"/>
  <c r="D57" i="8"/>
  <c r="E57" i="8" s="1"/>
  <c r="B98" i="8"/>
  <c r="D25" i="8"/>
  <c r="E25" i="8" s="1"/>
  <c r="D78" i="8"/>
  <c r="E78" i="8" s="1"/>
  <c r="D92" i="8"/>
  <c r="E92" i="8" s="1"/>
  <c r="D98" i="9"/>
  <c r="E98" i="9" s="1"/>
  <c r="D91" i="9"/>
  <c r="E91" i="9" s="1"/>
  <c r="D72" i="8"/>
  <c r="E72" i="8" s="1"/>
  <c r="D38" i="8"/>
  <c r="E38" i="8" s="1"/>
  <c r="D32" i="8"/>
  <c r="E32" i="8" s="1"/>
  <c r="D37" i="8"/>
  <c r="E37" i="8" s="1"/>
  <c r="D87" i="9"/>
  <c r="E87" i="9" s="1"/>
  <c r="D84" i="9"/>
  <c r="E84" i="9" s="1"/>
  <c r="B100" i="7"/>
  <c r="B97" i="7"/>
  <c r="D97" i="7" s="1"/>
  <c r="E97" i="7" s="1"/>
  <c r="D96" i="7"/>
  <c r="E96" i="7" s="1"/>
  <c r="B96" i="7"/>
  <c r="B95" i="7"/>
  <c r="D95" i="7" s="1"/>
  <c r="E95" i="7" s="1"/>
  <c r="B94" i="7"/>
  <c r="D94" i="7" s="1"/>
  <c r="E94" i="7" s="1"/>
  <c r="B93" i="7"/>
  <c r="D93" i="7" s="1"/>
  <c r="E93" i="7" s="1"/>
  <c r="B92" i="7"/>
  <c r="D92" i="7" s="1"/>
  <c r="E92" i="7" s="1"/>
  <c r="B91" i="7"/>
  <c r="B87" i="7"/>
  <c r="D86" i="7"/>
  <c r="E86" i="7" s="1"/>
  <c r="B86" i="7"/>
  <c r="B85" i="7"/>
  <c r="D85" i="7" s="1"/>
  <c r="E85" i="7" s="1"/>
  <c r="B84" i="7"/>
  <c r="B81" i="7"/>
  <c r="D81" i="7" s="1"/>
  <c r="E81" i="7" s="1"/>
  <c r="B80" i="7"/>
  <c r="D80" i="7" s="1"/>
  <c r="E80" i="7" s="1"/>
  <c r="B79" i="7"/>
  <c r="D79" i="7" s="1"/>
  <c r="E79" i="7" s="1"/>
  <c r="B78" i="7"/>
  <c r="D78" i="7" s="1"/>
  <c r="E78" i="7" s="1"/>
  <c r="D77" i="7"/>
  <c r="E77" i="7" s="1"/>
  <c r="B77" i="7"/>
  <c r="B76" i="7"/>
  <c r="D76" i="7" s="1"/>
  <c r="E76" i="7" s="1"/>
  <c r="B75" i="7"/>
  <c r="D75" i="7" s="1"/>
  <c r="E75" i="7" s="1"/>
  <c r="B74" i="7"/>
  <c r="D74" i="7" s="1"/>
  <c r="E74" i="7" s="1"/>
  <c r="B73" i="7"/>
  <c r="D73" i="7" s="1"/>
  <c r="E73" i="7" s="1"/>
  <c r="B72" i="7"/>
  <c r="D72" i="7" s="1"/>
  <c r="E72" i="7" s="1"/>
  <c r="B71" i="7"/>
  <c r="B70" i="7"/>
  <c r="B67" i="7"/>
  <c r="D67" i="7" s="1"/>
  <c r="E67" i="7" s="1"/>
  <c r="B66" i="7"/>
  <c r="D66" i="7" s="1"/>
  <c r="E66" i="7" s="1"/>
  <c r="B65" i="7"/>
  <c r="D65" i="7" s="1"/>
  <c r="E65" i="7" s="1"/>
  <c r="B64" i="7"/>
  <c r="D64" i="7" s="1"/>
  <c r="E64" i="7" s="1"/>
  <c r="B63" i="7"/>
  <c r="B68" i="7" s="1"/>
  <c r="B61" i="7"/>
  <c r="D61" i="7" s="1"/>
  <c r="E61" i="7" s="1"/>
  <c r="B60" i="7"/>
  <c r="B59" i="7"/>
  <c r="D59" i="7" s="1"/>
  <c r="E59" i="7" s="1"/>
  <c r="B58" i="7"/>
  <c r="D58" i="7" s="1"/>
  <c r="E58" i="7" s="1"/>
  <c r="B57" i="7"/>
  <c r="D57" i="7" s="1"/>
  <c r="E57" i="7" s="1"/>
  <c r="B56" i="7"/>
  <c r="D56" i="7" s="1"/>
  <c r="E56" i="7" s="1"/>
  <c r="B55" i="7"/>
  <c r="D55" i="7" s="1"/>
  <c r="E55" i="7" s="1"/>
  <c r="B54" i="7"/>
  <c r="B53" i="7"/>
  <c r="D53" i="7" s="1"/>
  <c r="E53" i="7" s="1"/>
  <c r="B52" i="7"/>
  <c r="D52" i="7" s="1"/>
  <c r="E52" i="7" s="1"/>
  <c r="D51" i="7"/>
  <c r="E51" i="7" s="1"/>
  <c r="B51" i="7"/>
  <c r="B50" i="7"/>
  <c r="D50" i="7" s="1"/>
  <c r="E50" i="7" s="1"/>
  <c r="B49" i="7"/>
  <c r="D49" i="7" s="1"/>
  <c r="E49" i="7" s="1"/>
  <c r="B48" i="7"/>
  <c r="D48" i="7" s="1"/>
  <c r="E48" i="7" s="1"/>
  <c r="B47" i="7"/>
  <c r="D47" i="7" s="1"/>
  <c r="E47" i="7" s="1"/>
  <c r="B46" i="7"/>
  <c r="B45" i="7"/>
  <c r="B42" i="7"/>
  <c r="B41" i="7"/>
  <c r="D41" i="7" s="1"/>
  <c r="E41" i="7" s="1"/>
  <c r="B40" i="7"/>
  <c r="D40" i="7" s="1"/>
  <c r="E40" i="7" s="1"/>
  <c r="D39" i="7"/>
  <c r="E39" i="7" s="1"/>
  <c r="B39" i="7"/>
  <c r="B38" i="7"/>
  <c r="D38" i="7" s="1"/>
  <c r="E38" i="7" s="1"/>
  <c r="B37" i="7"/>
  <c r="D37" i="7" s="1"/>
  <c r="E37" i="7" s="1"/>
  <c r="B36" i="7"/>
  <c r="D36" i="7" s="1"/>
  <c r="E36" i="7" s="1"/>
  <c r="B35" i="7"/>
  <c r="D35" i="7" s="1"/>
  <c r="E35" i="7" s="1"/>
  <c r="B34" i="7"/>
  <c r="B33" i="7"/>
  <c r="D32" i="7"/>
  <c r="E32" i="7" s="1"/>
  <c r="B32" i="7"/>
  <c r="B31" i="7"/>
  <c r="D31" i="7" s="1"/>
  <c r="E31" i="7" s="1"/>
  <c r="B30" i="7"/>
  <c r="B29" i="7"/>
  <c r="B28" i="7"/>
  <c r="D28" i="7" s="1"/>
  <c r="E28" i="7" s="1"/>
  <c r="B27" i="7"/>
  <c r="D27" i="7" s="1"/>
  <c r="E27" i="7" s="1"/>
  <c r="B26" i="7"/>
  <c r="D26" i="7" s="1"/>
  <c r="E26" i="7" s="1"/>
  <c r="D25" i="7"/>
  <c r="E25" i="7" s="1"/>
  <c r="B25" i="7"/>
  <c r="B24" i="7"/>
  <c r="D24" i="7" s="1"/>
  <c r="E24" i="7" s="1"/>
  <c r="B23" i="7"/>
  <c r="D23" i="7" s="1"/>
  <c r="E23" i="7" s="1"/>
  <c r="B22" i="7"/>
  <c r="D22" i="7" s="1"/>
  <c r="E22" i="7" s="1"/>
  <c r="B21" i="7"/>
  <c r="D21" i="7" s="1"/>
  <c r="E21" i="7" s="1"/>
  <c r="B20" i="7"/>
  <c r="B19" i="7"/>
  <c r="D18" i="7"/>
  <c r="E18" i="7" s="1"/>
  <c r="B18" i="7"/>
  <c r="B17" i="7"/>
  <c r="D17" i="7" s="1"/>
  <c r="E17" i="7" s="1"/>
  <c r="B16" i="7"/>
  <c r="B13" i="7"/>
  <c r="B9" i="7"/>
  <c r="B82" i="7" l="1"/>
  <c r="B88" i="7" s="1"/>
  <c r="B99" i="7" s="1"/>
  <c r="B101" i="7" s="1"/>
  <c r="D63" i="7"/>
  <c r="E63" i="7" s="1"/>
  <c r="B98" i="7"/>
  <c r="D87" i="7"/>
  <c r="E87" i="7" s="1"/>
  <c r="D84" i="7"/>
  <c r="E84" i="7" s="1"/>
  <c r="D98" i="7"/>
  <c r="E98" i="7" s="1"/>
  <c r="D33" i="7"/>
  <c r="E33" i="7" s="1"/>
  <c r="D34" i="7"/>
  <c r="E34" i="7" s="1"/>
  <c r="D45" i="7"/>
  <c r="E45" i="7" s="1"/>
  <c r="D60" i="7"/>
  <c r="E60" i="7" s="1"/>
  <c r="D71" i="7"/>
  <c r="E71" i="7" s="1"/>
  <c r="D19" i="7"/>
  <c r="E19" i="7" s="1"/>
  <c r="D20" i="7"/>
  <c r="E20" i="7" s="1"/>
  <c r="D29" i="7"/>
  <c r="E29" i="7" s="1"/>
  <c r="D46" i="7"/>
  <c r="E46" i="7" s="1"/>
  <c r="D54" i="7"/>
  <c r="E54" i="7" s="1"/>
  <c r="D46" i="8"/>
  <c r="E46" i="8" s="1"/>
  <c r="D68" i="7"/>
  <c r="E68" i="7" s="1"/>
  <c r="D16" i="9"/>
  <c r="E16" i="9" s="1"/>
  <c r="D52" i="8"/>
  <c r="E52" i="8" s="1"/>
  <c r="D20" i="8"/>
  <c r="E20" i="8" s="1"/>
  <c r="D30" i="7"/>
  <c r="E30" i="7" s="1"/>
  <c r="D91" i="7"/>
  <c r="E91" i="7" s="1"/>
  <c r="D65" i="8"/>
  <c r="E65" i="8" s="1"/>
  <c r="D68" i="8"/>
  <c r="E68" i="8" s="1"/>
  <c r="D70" i="9"/>
  <c r="E70" i="9" s="1"/>
  <c r="D87" i="8"/>
  <c r="E87" i="8" s="1"/>
  <c r="D84" i="8"/>
  <c r="E84" i="8" s="1"/>
  <c r="D71" i="8"/>
  <c r="E71" i="8" s="1"/>
  <c r="D29" i="8"/>
  <c r="E29" i="8" s="1"/>
  <c r="D33" i="8"/>
  <c r="E33" i="8" s="1"/>
  <c r="B100" i="6"/>
  <c r="B97" i="6"/>
  <c r="D97" i="6" s="1"/>
  <c r="E97" i="6" s="1"/>
  <c r="D96" i="6"/>
  <c r="E96" i="6" s="1"/>
  <c r="B96" i="6"/>
  <c r="B95" i="6"/>
  <c r="D95" i="6" s="1"/>
  <c r="E95" i="6" s="1"/>
  <c r="B94" i="6"/>
  <c r="D94" i="6" s="1"/>
  <c r="E94" i="6" s="1"/>
  <c r="B93" i="6"/>
  <c r="D93" i="6" s="1"/>
  <c r="E93" i="6" s="1"/>
  <c r="B92" i="6"/>
  <c r="B91" i="6"/>
  <c r="B86" i="6"/>
  <c r="D86" i="6" s="1"/>
  <c r="E86" i="6" s="1"/>
  <c r="D85" i="6"/>
  <c r="E85" i="6" s="1"/>
  <c r="B85" i="6"/>
  <c r="B84" i="6"/>
  <c r="B81" i="6"/>
  <c r="D81" i="6" s="1"/>
  <c r="E81" i="6" s="1"/>
  <c r="B80" i="6"/>
  <c r="D80" i="6" s="1"/>
  <c r="E80" i="6" s="1"/>
  <c r="B79" i="6"/>
  <c r="D79" i="6" s="1"/>
  <c r="E79" i="6" s="1"/>
  <c r="B78" i="6"/>
  <c r="D78" i="6" s="1"/>
  <c r="E78" i="6" s="1"/>
  <c r="D77" i="6"/>
  <c r="E77" i="6" s="1"/>
  <c r="B77" i="6"/>
  <c r="D76" i="6"/>
  <c r="E76" i="6" s="1"/>
  <c r="B76" i="6"/>
  <c r="B75" i="6"/>
  <c r="D75" i="6" s="1"/>
  <c r="E75" i="6" s="1"/>
  <c r="B74" i="6"/>
  <c r="D74" i="6" s="1"/>
  <c r="E74" i="6" s="1"/>
  <c r="B73" i="6"/>
  <c r="D73" i="6" s="1"/>
  <c r="E73" i="6" s="1"/>
  <c r="B72" i="6"/>
  <c r="D72" i="6" s="1"/>
  <c r="E72" i="6" s="1"/>
  <c r="B71" i="6"/>
  <c r="B70" i="6"/>
  <c r="D67" i="6"/>
  <c r="E67" i="6" s="1"/>
  <c r="B67" i="6"/>
  <c r="B66" i="6"/>
  <c r="D66" i="6" s="1"/>
  <c r="E66" i="6" s="1"/>
  <c r="B65" i="6"/>
  <c r="D65" i="6" s="1"/>
  <c r="E65" i="6" s="1"/>
  <c r="B64" i="6"/>
  <c r="D64" i="6" s="1"/>
  <c r="E64" i="6" s="1"/>
  <c r="B63" i="6"/>
  <c r="B68" i="6" s="1"/>
  <c r="B61" i="6"/>
  <c r="D60" i="6"/>
  <c r="E60" i="6" s="1"/>
  <c r="B60" i="6"/>
  <c r="B59" i="6"/>
  <c r="D59" i="6" s="1"/>
  <c r="E59" i="6" s="1"/>
  <c r="B58" i="6"/>
  <c r="D58" i="6" s="1"/>
  <c r="E58" i="6" s="1"/>
  <c r="B57" i="6"/>
  <c r="D57" i="6" s="1"/>
  <c r="E57" i="6" s="1"/>
  <c r="B56" i="6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B50" i="6"/>
  <c r="D50" i="6" s="1"/>
  <c r="E50" i="6" s="1"/>
  <c r="B49" i="6"/>
  <c r="D49" i="6" s="1"/>
  <c r="E49" i="6" s="1"/>
  <c r="D48" i="6"/>
  <c r="E48" i="6" s="1"/>
  <c r="B48" i="6"/>
  <c r="B47" i="6"/>
  <c r="D47" i="6" s="1"/>
  <c r="E47" i="6" s="1"/>
  <c r="B46" i="6"/>
  <c r="B45" i="6"/>
  <c r="B42" i="6"/>
  <c r="B41" i="6"/>
  <c r="D41" i="6" s="1"/>
  <c r="E41" i="6" s="1"/>
  <c r="D40" i="6"/>
  <c r="E40" i="6" s="1"/>
  <c r="B40" i="6"/>
  <c r="B39" i="6"/>
  <c r="D38" i="6"/>
  <c r="E38" i="6" s="1"/>
  <c r="B38" i="6"/>
  <c r="B37" i="6"/>
  <c r="D37" i="6" s="1"/>
  <c r="E37" i="6" s="1"/>
  <c r="B36" i="6"/>
  <c r="D36" i="6" s="1"/>
  <c r="E36" i="6" s="1"/>
  <c r="B35" i="6"/>
  <c r="D35" i="6" s="1"/>
  <c r="E35" i="6" s="1"/>
  <c r="D33" i="6"/>
  <c r="E33" i="6" s="1"/>
  <c r="B34" i="6"/>
  <c r="B33" i="6"/>
  <c r="D32" i="6"/>
  <c r="E32" i="6" s="1"/>
  <c r="B32" i="6"/>
  <c r="B31" i="6"/>
  <c r="D31" i="6" s="1"/>
  <c r="E31" i="6" s="1"/>
  <c r="B30" i="6"/>
  <c r="B29" i="6"/>
  <c r="B28" i="6"/>
  <c r="D28" i="6" s="1"/>
  <c r="E28" i="6" s="1"/>
  <c r="B27" i="6"/>
  <c r="D26" i="6"/>
  <c r="E26" i="6" s="1"/>
  <c r="B26" i="6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B21" i="6"/>
  <c r="B20" i="6"/>
  <c r="B19" i="6"/>
  <c r="B18" i="6"/>
  <c r="D18" i="6" s="1"/>
  <c r="E18" i="6" s="1"/>
  <c r="B17" i="6"/>
  <c r="D17" i="6" s="1"/>
  <c r="E17" i="6" s="1"/>
  <c r="B16" i="6"/>
  <c r="B13" i="6"/>
  <c r="B9" i="6"/>
  <c r="B98" i="6" l="1"/>
  <c r="D92" i="6"/>
  <c r="E92" i="6" s="1"/>
  <c r="B87" i="6"/>
  <c r="B82" i="6"/>
  <c r="D34" i="6"/>
  <c r="E34" i="6" s="1"/>
  <c r="D39" i="6"/>
  <c r="E39" i="6" s="1"/>
  <c r="D46" i="6"/>
  <c r="E46" i="6" s="1"/>
  <c r="D19" i="6"/>
  <c r="E19" i="6" s="1"/>
  <c r="D20" i="6"/>
  <c r="E20" i="6" s="1"/>
  <c r="D27" i="6"/>
  <c r="E27" i="6" s="1"/>
  <c r="D51" i="6"/>
  <c r="E51" i="6" s="1"/>
  <c r="D63" i="6"/>
  <c r="E63" i="6" s="1"/>
  <c r="D68" i="6"/>
  <c r="E68" i="6" s="1"/>
  <c r="D21" i="6"/>
  <c r="E21" i="6" s="1"/>
  <c r="D29" i="6"/>
  <c r="E29" i="6" s="1"/>
  <c r="D30" i="6"/>
  <c r="E30" i="6" s="1"/>
  <c r="B88" i="6"/>
  <c r="B99" i="6" s="1"/>
  <c r="B101" i="6" s="1"/>
  <c r="D56" i="6"/>
  <c r="E56" i="6" s="1"/>
  <c r="D71" i="6"/>
  <c r="E71" i="6" s="1"/>
  <c r="D82" i="9"/>
  <c r="E82" i="9" s="1"/>
  <c r="D88" i="9"/>
  <c r="E88" i="9" s="1"/>
  <c r="D61" i="6"/>
  <c r="E61" i="6" s="1"/>
  <c r="D16" i="7"/>
  <c r="E16" i="7" s="1"/>
  <c r="D70" i="7"/>
  <c r="E70" i="7" s="1"/>
  <c r="D82" i="8"/>
  <c r="E82" i="8" s="1"/>
  <c r="D70" i="8"/>
  <c r="E70" i="8" s="1"/>
  <c r="D19" i="8"/>
  <c r="E19" i="8" s="1"/>
  <c r="D42" i="9"/>
  <c r="E42" i="9" s="1"/>
  <c r="B100" i="5"/>
  <c r="B97" i="5"/>
  <c r="D97" i="5" s="1"/>
  <c r="E97" i="5" s="1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D92" i="5"/>
  <c r="E92" i="5" s="1"/>
  <c r="B92" i="5"/>
  <c r="B91" i="5"/>
  <c r="B86" i="5"/>
  <c r="D86" i="5" s="1"/>
  <c r="E86" i="5" s="1"/>
  <c r="B85" i="5"/>
  <c r="D85" i="5" s="1"/>
  <c r="E85" i="5" s="1"/>
  <c r="B84" i="5"/>
  <c r="B87" i="5" s="1"/>
  <c r="D81" i="5"/>
  <c r="E81" i="5" s="1"/>
  <c r="B81" i="5"/>
  <c r="B80" i="5"/>
  <c r="D80" i="5" s="1"/>
  <c r="E80" i="5" s="1"/>
  <c r="B79" i="5"/>
  <c r="D79" i="5" s="1"/>
  <c r="E79" i="5" s="1"/>
  <c r="B78" i="5"/>
  <c r="D78" i="5" s="1"/>
  <c r="E78" i="5" s="1"/>
  <c r="B77" i="5"/>
  <c r="D77" i="5" s="1"/>
  <c r="E77" i="5" s="1"/>
  <c r="B76" i="5"/>
  <c r="D76" i="5" s="1"/>
  <c r="E76" i="5" s="1"/>
  <c r="D75" i="5"/>
  <c r="E75" i="5" s="1"/>
  <c r="B75" i="5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82" i="5" s="1"/>
  <c r="B67" i="5"/>
  <c r="D67" i="5" s="1"/>
  <c r="E67" i="5" s="1"/>
  <c r="D66" i="5"/>
  <c r="E66" i="5" s="1"/>
  <c r="B66" i="5"/>
  <c r="B65" i="5"/>
  <c r="D65" i="5" s="1"/>
  <c r="E65" i="5" s="1"/>
  <c r="B64" i="5"/>
  <c r="D64" i="5" s="1"/>
  <c r="E64" i="5" s="1"/>
  <c r="B63" i="5"/>
  <c r="B61" i="5"/>
  <c r="D61" i="5" s="1"/>
  <c r="E61" i="5" s="1"/>
  <c r="B60" i="5"/>
  <c r="B59" i="5"/>
  <c r="B58" i="5"/>
  <c r="D58" i="5" s="1"/>
  <c r="E58" i="5" s="1"/>
  <c r="B57" i="5"/>
  <c r="D57" i="5" s="1"/>
  <c r="E57" i="5" s="1"/>
  <c r="B56" i="5"/>
  <c r="D56" i="5" s="1"/>
  <c r="E56" i="5" s="1"/>
  <c r="B55" i="5"/>
  <c r="B54" i="5"/>
  <c r="B53" i="5"/>
  <c r="D53" i="5" s="1"/>
  <c r="E53" i="5" s="1"/>
  <c r="B52" i="5"/>
  <c r="D52" i="5" s="1"/>
  <c r="E52" i="5" s="1"/>
  <c r="B51" i="5"/>
  <c r="D51" i="5" s="1"/>
  <c r="E51" i="5" s="1"/>
  <c r="B50" i="5"/>
  <c r="D50" i="5" s="1"/>
  <c r="E50" i="5" s="1"/>
  <c r="B49" i="5"/>
  <c r="B48" i="5"/>
  <c r="D48" i="5" s="1"/>
  <c r="E48" i="5" s="1"/>
  <c r="B47" i="5"/>
  <c r="D47" i="5" s="1"/>
  <c r="E47" i="5" s="1"/>
  <c r="B46" i="5"/>
  <c r="B45" i="5"/>
  <c r="B42" i="5"/>
  <c r="D41" i="5"/>
  <c r="E41" i="5" s="1"/>
  <c r="B41" i="5"/>
  <c r="B40" i="5"/>
  <c r="D40" i="5" s="1"/>
  <c r="E40" i="5" s="1"/>
  <c r="B39" i="5"/>
  <c r="D39" i="5" s="1"/>
  <c r="E39" i="5" s="1"/>
  <c r="B38" i="5"/>
  <c r="D38" i="5" s="1"/>
  <c r="E38" i="5" s="1"/>
  <c r="B37" i="5"/>
  <c r="D37" i="5" s="1"/>
  <c r="E37" i="5" s="1"/>
  <c r="D36" i="5"/>
  <c r="E36" i="5" s="1"/>
  <c r="B36" i="5"/>
  <c r="D35" i="5"/>
  <c r="E35" i="5" s="1"/>
  <c r="B35" i="5"/>
  <c r="B34" i="5"/>
  <c r="B33" i="5"/>
  <c r="B32" i="5"/>
  <c r="D32" i="5" s="1"/>
  <c r="E32" i="5" s="1"/>
  <c r="B31" i="5"/>
  <c r="D31" i="5" s="1"/>
  <c r="E31" i="5" s="1"/>
  <c r="B30" i="5"/>
  <c r="B29" i="5"/>
  <c r="D28" i="5"/>
  <c r="E28" i="5" s="1"/>
  <c r="B28" i="5"/>
  <c r="D27" i="5"/>
  <c r="E27" i="5" s="1"/>
  <c r="B27" i="5"/>
  <c r="B26" i="5"/>
  <c r="D26" i="5" s="1"/>
  <c r="E26" i="5" s="1"/>
  <c r="B25" i="5"/>
  <c r="D25" i="5" s="1"/>
  <c r="E25" i="5" s="1"/>
  <c r="B24" i="5"/>
  <c r="D24" i="5" s="1"/>
  <c r="E24" i="5" s="1"/>
  <c r="B23" i="5"/>
  <c r="D23" i="5" s="1"/>
  <c r="E23" i="5" s="1"/>
  <c r="D22" i="5"/>
  <c r="E22" i="5" s="1"/>
  <c r="B22" i="5"/>
  <c r="D21" i="5"/>
  <c r="E21" i="5" s="1"/>
  <c r="B21" i="5"/>
  <c r="B20" i="5"/>
  <c r="B19" i="5"/>
  <c r="B18" i="5"/>
  <c r="D18" i="5" s="1"/>
  <c r="E18" i="5" s="1"/>
  <c r="B17" i="5"/>
  <c r="B16" i="5"/>
  <c r="B13" i="5"/>
  <c r="B9" i="5"/>
  <c r="B68" i="5" l="1"/>
  <c r="B98" i="5"/>
  <c r="D84" i="5"/>
  <c r="E84" i="5" s="1"/>
  <c r="D33" i="5"/>
  <c r="E33" i="5" s="1"/>
  <c r="D34" i="5"/>
  <c r="E34" i="5" s="1"/>
  <c r="B88" i="5"/>
  <c r="B99" i="5" s="1"/>
  <c r="B101" i="5" s="1"/>
  <c r="D55" i="5"/>
  <c r="E55" i="5" s="1"/>
  <c r="D19" i="5"/>
  <c r="E19" i="5" s="1"/>
  <c r="D60" i="5"/>
  <c r="E60" i="5" s="1"/>
  <c r="D29" i="5"/>
  <c r="E29" i="5" s="1"/>
  <c r="D30" i="5"/>
  <c r="E30" i="5" s="1"/>
  <c r="D68" i="5"/>
  <c r="E68" i="5" s="1"/>
  <c r="D63" i="5"/>
  <c r="E63" i="5" s="1"/>
  <c r="D98" i="5"/>
  <c r="E98" i="5" s="1"/>
  <c r="D91" i="5"/>
  <c r="E91" i="5" s="1"/>
  <c r="D46" i="5"/>
  <c r="E46" i="5" s="1"/>
  <c r="D49" i="5"/>
  <c r="E49" i="5" s="1"/>
  <c r="D54" i="5"/>
  <c r="E54" i="5" s="1"/>
  <c r="D17" i="5"/>
  <c r="E17" i="5" s="1"/>
  <c r="D59" i="5"/>
  <c r="E59" i="5" s="1"/>
  <c r="D20" i="5"/>
  <c r="E20" i="5" s="1"/>
  <c r="D84" i="6"/>
  <c r="E84" i="6" s="1"/>
  <c r="D87" i="6"/>
  <c r="E87" i="6" s="1"/>
  <c r="D45" i="5"/>
  <c r="E45" i="5" s="1"/>
  <c r="D71" i="5"/>
  <c r="E71" i="5" s="1"/>
  <c r="D88" i="8"/>
  <c r="E88" i="8" s="1"/>
  <c r="D87" i="5"/>
  <c r="E87" i="5" s="1"/>
  <c r="D82" i="7"/>
  <c r="E82" i="7" s="1"/>
  <c r="D88" i="7"/>
  <c r="E88" i="7" s="1"/>
  <c r="D45" i="6"/>
  <c r="E45" i="6" s="1"/>
  <c r="D42" i="7"/>
  <c r="E42" i="7" s="1"/>
  <c r="D16" i="8"/>
  <c r="E16" i="8" s="1"/>
  <c r="D98" i="6"/>
  <c r="E98" i="6" s="1"/>
  <c r="D91" i="6"/>
  <c r="E91" i="6" s="1"/>
  <c r="D70" i="6"/>
  <c r="E70" i="6" s="1"/>
  <c r="D82" i="6"/>
  <c r="E82" i="6" s="1"/>
  <c r="B100" i="4"/>
  <c r="B97" i="4"/>
  <c r="B96" i="4"/>
  <c r="B95" i="4"/>
  <c r="D95" i="4" s="1"/>
  <c r="E95" i="4" s="1"/>
  <c r="B94" i="4"/>
  <c r="D94" i="4" s="1"/>
  <c r="E94" i="4" s="1"/>
  <c r="B93" i="4"/>
  <c r="D93" i="4" s="1"/>
  <c r="E93" i="4" s="1"/>
  <c r="B92" i="4"/>
  <c r="D92" i="4" s="1"/>
  <c r="E92" i="4" s="1"/>
  <c r="B91" i="4"/>
  <c r="B86" i="4"/>
  <c r="B87" i="4" s="1"/>
  <c r="D85" i="4"/>
  <c r="E85" i="4"/>
  <c r="B85" i="4"/>
  <c r="B84" i="4"/>
  <c r="B81" i="4"/>
  <c r="D81" i="4" s="1"/>
  <c r="E81" i="4" s="1"/>
  <c r="B80" i="4"/>
  <c r="D80" i="4" s="1"/>
  <c r="E80" i="4" s="1"/>
  <c r="B79" i="4"/>
  <c r="D79" i="4" s="1"/>
  <c r="E79" i="4" s="1"/>
  <c r="B78" i="4"/>
  <c r="B77" i="4"/>
  <c r="D77" i="4" s="1"/>
  <c r="E77" i="4" s="1"/>
  <c r="B76" i="4"/>
  <c r="B75" i="4"/>
  <c r="D75" i="4" s="1"/>
  <c r="E75" i="4" s="1"/>
  <c r="B74" i="4"/>
  <c r="B73" i="4"/>
  <c r="D73" i="4" s="1"/>
  <c r="E73" i="4" s="1"/>
  <c r="B72" i="4"/>
  <c r="D72" i="4" s="1"/>
  <c r="E72" i="4" s="1"/>
  <c r="B71" i="4"/>
  <c r="B70" i="4"/>
  <c r="B82" i="4" s="1"/>
  <c r="B67" i="4"/>
  <c r="D66" i="4"/>
  <c r="E66" i="4" s="1"/>
  <c r="B66" i="4"/>
  <c r="B65" i="4"/>
  <c r="B64" i="4"/>
  <c r="D64" i="4" s="1"/>
  <c r="E64" i="4" s="1"/>
  <c r="B63" i="4"/>
  <c r="B61" i="4"/>
  <c r="B60" i="4"/>
  <c r="B59" i="4"/>
  <c r="D59" i="4" s="1"/>
  <c r="E59" i="4" s="1"/>
  <c r="B58" i="4"/>
  <c r="B57" i="4"/>
  <c r="D57" i="4" s="1"/>
  <c r="E57" i="4" s="1"/>
  <c r="B56" i="4"/>
  <c r="B55" i="4"/>
  <c r="B54" i="4"/>
  <c r="B53" i="4"/>
  <c r="D53" i="4" s="1"/>
  <c r="E53" i="4" s="1"/>
  <c r="B52" i="4"/>
  <c r="B51" i="4"/>
  <c r="D51" i="4" s="1"/>
  <c r="E51" i="4" s="1"/>
  <c r="B50" i="4"/>
  <c r="D50" i="4" s="1"/>
  <c r="E50" i="4" s="1"/>
  <c r="B49" i="4"/>
  <c r="B48" i="4"/>
  <c r="B47" i="4"/>
  <c r="B46" i="4"/>
  <c r="B45" i="4"/>
  <c r="B42" i="4"/>
  <c r="B41" i="4"/>
  <c r="D41" i="4" s="1"/>
  <c r="E41" i="4" s="1"/>
  <c r="B40" i="4"/>
  <c r="D40" i="4" s="1"/>
  <c r="E40" i="4" s="1"/>
  <c r="B39" i="4"/>
  <c r="D39" i="4" s="1"/>
  <c r="E39" i="4" s="1"/>
  <c r="B38" i="4"/>
  <c r="B37" i="4"/>
  <c r="D37" i="4" s="1"/>
  <c r="E37" i="4" s="1"/>
  <c r="B36" i="4"/>
  <c r="D35" i="4"/>
  <c r="E35" i="4" s="1"/>
  <c r="B35" i="4"/>
  <c r="B34" i="4"/>
  <c r="B33" i="4"/>
  <c r="B32" i="4"/>
  <c r="D32" i="4" s="1"/>
  <c r="E32" i="4" s="1"/>
  <c r="B31" i="4"/>
  <c r="D31" i="4" s="1"/>
  <c r="E31" i="4" s="1"/>
  <c r="B30" i="4"/>
  <c r="B29" i="4"/>
  <c r="B28" i="4"/>
  <c r="B27" i="4"/>
  <c r="D27" i="4" s="1"/>
  <c r="E27" i="4" s="1"/>
  <c r="B26" i="4"/>
  <c r="D26" i="4" s="1"/>
  <c r="E26" i="4" s="1"/>
  <c r="B25" i="4"/>
  <c r="D25" i="4" s="1"/>
  <c r="E25" i="4" s="1"/>
  <c r="B24" i="4"/>
  <c r="B23" i="4"/>
  <c r="B22" i="4"/>
  <c r="B21" i="4"/>
  <c r="B20" i="4"/>
  <c r="D20" i="4" s="1"/>
  <c r="E20" i="4" s="1"/>
  <c r="B19" i="4"/>
  <c r="B18" i="4"/>
  <c r="D18" i="4" s="1"/>
  <c r="E18" i="4" s="1"/>
  <c r="B17" i="4"/>
  <c r="B16" i="4"/>
  <c r="B13" i="4"/>
  <c r="B9" i="4"/>
  <c r="D86" i="4" l="1"/>
  <c r="E86" i="4" s="1"/>
  <c r="B68" i="4"/>
  <c r="D67" i="4"/>
  <c r="E67" i="4" s="1"/>
  <c r="D60" i="4"/>
  <c r="E60" i="4" s="1"/>
  <c r="B98" i="4"/>
  <c r="D97" i="4"/>
  <c r="E97" i="4" s="1"/>
  <c r="D21" i="4"/>
  <c r="E21" i="4" s="1"/>
  <c r="D54" i="4"/>
  <c r="E54" i="4" s="1"/>
  <c r="B88" i="4"/>
  <c r="D91" i="4"/>
  <c r="E91" i="4" s="1"/>
  <c r="D38" i="4"/>
  <c r="E38" i="4" s="1"/>
  <c r="D45" i="4"/>
  <c r="E45" i="4" s="1"/>
  <c r="D48" i="4"/>
  <c r="E48" i="4" s="1"/>
  <c r="D56" i="4"/>
  <c r="E56" i="4" s="1"/>
  <c r="D63" i="4"/>
  <c r="E63" i="4" s="1"/>
  <c r="D68" i="4"/>
  <c r="E68" i="4" s="1"/>
  <c r="D78" i="4"/>
  <c r="E78" i="4" s="1"/>
  <c r="D82" i="5"/>
  <c r="E82" i="5" s="1"/>
  <c r="D70" i="5"/>
  <c r="E70" i="5" s="1"/>
  <c r="D71" i="4"/>
  <c r="E71" i="4" s="1"/>
  <c r="D96" i="4"/>
  <c r="E96" i="4" s="1"/>
  <c r="D28" i="4"/>
  <c r="E28" i="4" s="1"/>
  <c r="D47" i="4"/>
  <c r="E47" i="4" s="1"/>
  <c r="D16" i="6"/>
  <c r="E16" i="6" s="1"/>
  <c r="D17" i="4"/>
  <c r="E17" i="4" s="1"/>
  <c r="D23" i="4"/>
  <c r="E23" i="4" s="1"/>
  <c r="D36" i="4"/>
  <c r="E36" i="4" s="1"/>
  <c r="D76" i="4"/>
  <c r="E76" i="4" s="1"/>
  <c r="D98" i="4"/>
  <c r="E98" i="4" s="1"/>
  <c r="D29" i="4"/>
  <c r="E29" i="4" s="1"/>
  <c r="D30" i="4"/>
  <c r="E30" i="4" s="1"/>
  <c r="D49" i="4"/>
  <c r="E49" i="4" s="1"/>
  <c r="D55" i="4"/>
  <c r="E55" i="4" s="1"/>
  <c r="D58" i="4"/>
  <c r="E58" i="4" s="1"/>
  <c r="D87" i="4"/>
  <c r="E87" i="4" s="1"/>
  <c r="D74" i="4"/>
  <c r="E74" i="4" s="1"/>
  <c r="D22" i="4"/>
  <c r="E22" i="4" s="1"/>
  <c r="D61" i="4"/>
  <c r="E61" i="4" s="1"/>
  <c r="D24" i="4"/>
  <c r="E24" i="4" s="1"/>
  <c r="D52" i="4"/>
  <c r="E52" i="4" s="1"/>
  <c r="D65" i="4"/>
  <c r="E65" i="4" s="1"/>
  <c r="D84" i="4"/>
  <c r="E84" i="4" s="1"/>
  <c r="D88" i="6"/>
  <c r="E88" i="6" s="1"/>
  <c r="D88" i="5"/>
  <c r="E88" i="5" s="1"/>
  <c r="D42" i="8"/>
  <c r="E42" i="8" s="1"/>
  <c r="B100" i="3"/>
  <c r="B97" i="3"/>
  <c r="D97" i="3" s="1"/>
  <c r="E97" i="3" s="1"/>
  <c r="D96" i="3"/>
  <c r="E96" i="3" s="1"/>
  <c r="B96" i="3"/>
  <c r="B95" i="3"/>
  <c r="D95" i="3" s="1"/>
  <c r="E95" i="3" s="1"/>
  <c r="B94" i="3"/>
  <c r="D94" i="3" s="1"/>
  <c r="E94" i="3" s="1"/>
  <c r="B93" i="3"/>
  <c r="D93" i="3" s="1"/>
  <c r="E93" i="3" s="1"/>
  <c r="B92" i="3"/>
  <c r="B91" i="3"/>
  <c r="D91" i="3" s="1"/>
  <c r="E91" i="3" s="1"/>
  <c r="B86" i="3"/>
  <c r="D86" i="3" s="1"/>
  <c r="E86" i="3" s="1"/>
  <c r="B85" i="3"/>
  <c r="D85" i="3" s="1"/>
  <c r="E85" i="3" s="1"/>
  <c r="B84" i="3"/>
  <c r="B81" i="3"/>
  <c r="D81" i="3" s="1"/>
  <c r="E81" i="3" s="1"/>
  <c r="B80" i="3"/>
  <c r="D80" i="3" s="1"/>
  <c r="E80" i="3" s="1"/>
  <c r="B79" i="3"/>
  <c r="D79" i="3" s="1"/>
  <c r="E79" i="3" s="1"/>
  <c r="B78" i="3"/>
  <c r="D78" i="3" s="1"/>
  <c r="E78" i="3" s="1"/>
  <c r="D77" i="3"/>
  <c r="E77" i="3" s="1"/>
  <c r="B77" i="3"/>
  <c r="B76" i="3"/>
  <c r="D76" i="3" s="1"/>
  <c r="E76" i="3" s="1"/>
  <c r="B75" i="3"/>
  <c r="D75" i="3" s="1"/>
  <c r="E75" i="3" s="1"/>
  <c r="B74" i="3"/>
  <c r="D74" i="3" s="1"/>
  <c r="E74" i="3" s="1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D66" i="3" s="1"/>
  <c r="E66" i="3" s="1"/>
  <c r="B65" i="3"/>
  <c r="D65" i="3" s="1"/>
  <c r="E65" i="3" s="1"/>
  <c r="B64" i="3"/>
  <c r="D64" i="3" s="1"/>
  <c r="E64" i="3" s="1"/>
  <c r="B63" i="3"/>
  <c r="B68" i="3" s="1"/>
  <c r="B61" i="3"/>
  <c r="D61" i="3" s="1"/>
  <c r="E61" i="3" s="1"/>
  <c r="D60" i="3"/>
  <c r="E60" i="3" s="1"/>
  <c r="B60" i="3"/>
  <c r="B59" i="3"/>
  <c r="D59" i="3" s="1"/>
  <c r="E59" i="3" s="1"/>
  <c r="B58" i="3"/>
  <c r="D58" i="3" s="1"/>
  <c r="E58" i="3" s="1"/>
  <c r="B57" i="3"/>
  <c r="D57" i="3" s="1"/>
  <c r="E57" i="3" s="1"/>
  <c r="B56" i="3"/>
  <c r="D56" i="3" s="1"/>
  <c r="E56" i="3" s="1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D51" i="3" s="1"/>
  <c r="E51" i="3" s="1"/>
  <c r="B50" i="3"/>
  <c r="D50" i="3" s="1"/>
  <c r="E50" i="3" s="1"/>
  <c r="B49" i="3"/>
  <c r="B48" i="3"/>
  <c r="D48" i="3" s="1"/>
  <c r="E48" i="3" s="1"/>
  <c r="B47" i="3"/>
  <c r="D47" i="3" s="1"/>
  <c r="E47" i="3" s="1"/>
  <c r="B46" i="3"/>
  <c r="B45" i="3"/>
  <c r="B42" i="3"/>
  <c r="B41" i="3"/>
  <c r="D41" i="3" s="1"/>
  <c r="E41" i="3" s="1"/>
  <c r="D40" i="3"/>
  <c r="E40" i="3" s="1"/>
  <c r="B40" i="3"/>
  <c r="B39" i="3"/>
  <c r="D39" i="3" s="1"/>
  <c r="E39" i="3" s="1"/>
  <c r="B38" i="3"/>
  <c r="D38" i="3" s="1"/>
  <c r="E38" i="3" s="1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D30" i="3" s="1"/>
  <c r="E30" i="3" s="1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B23" i="3"/>
  <c r="D23" i="3" s="1"/>
  <c r="E23" i="3" s="1"/>
  <c r="B22" i="3"/>
  <c r="D22" i="3" s="1"/>
  <c r="E22" i="3" s="1"/>
  <c r="B21" i="3"/>
  <c r="D21" i="3" s="1"/>
  <c r="E21" i="3" s="1"/>
  <c r="B20" i="3"/>
  <c r="B19" i="3"/>
  <c r="B18" i="3"/>
  <c r="D18" i="3" s="1"/>
  <c r="E18" i="3" s="1"/>
  <c r="B17" i="3"/>
  <c r="B16" i="3"/>
  <c r="B13" i="3"/>
  <c r="B9" i="3"/>
  <c r="B99" i="4" l="1"/>
  <c r="B101" i="4" s="1"/>
  <c r="B98" i="3"/>
  <c r="B87" i="3"/>
  <c r="B82" i="3"/>
  <c r="D46" i="3"/>
  <c r="E46" i="3" s="1"/>
  <c r="D17" i="3"/>
  <c r="E17" i="3" s="1"/>
  <c r="D49" i="3"/>
  <c r="E49" i="3" s="1"/>
  <c r="D68" i="3"/>
  <c r="E68" i="3" s="1"/>
  <c r="B88" i="3"/>
  <c r="B99" i="3" s="1"/>
  <c r="B101" i="3" s="1"/>
  <c r="D87" i="3"/>
  <c r="E87" i="3" s="1"/>
  <c r="D19" i="3"/>
  <c r="E19" i="3" s="1"/>
  <c r="D20" i="3"/>
  <c r="E20" i="3" s="1"/>
  <c r="D33" i="3"/>
  <c r="E33" i="3" s="1"/>
  <c r="D34" i="3"/>
  <c r="E34" i="3" s="1"/>
  <c r="D98" i="3"/>
  <c r="E98" i="3" s="1"/>
  <c r="D45" i="3"/>
  <c r="E45" i="3" s="1"/>
  <c r="D63" i="3"/>
  <c r="E63" i="3" s="1"/>
  <c r="D29" i="3"/>
  <c r="E29" i="3" s="1"/>
  <c r="D33" i="4"/>
  <c r="E33" i="4" s="1"/>
  <c r="D34" i="4"/>
  <c r="E34" i="4" s="1"/>
  <c r="D71" i="3"/>
  <c r="E71" i="3" s="1"/>
  <c r="D84" i="3"/>
  <c r="E84" i="3" s="1"/>
  <c r="D92" i="3"/>
  <c r="E92" i="3" s="1"/>
  <c r="D16" i="5"/>
  <c r="E16" i="5" s="1"/>
  <c r="D42" i="6"/>
  <c r="E42" i="6" s="1"/>
  <c r="B100" i="2"/>
  <c r="B97" i="2"/>
  <c r="D97" i="2" s="1"/>
  <c r="E97" i="2" s="1"/>
  <c r="D96" i="2"/>
  <c r="E96" i="2" s="1"/>
  <c r="B96" i="2"/>
  <c r="D95" i="2"/>
  <c r="E95" i="2" s="1"/>
  <c r="B95" i="2"/>
  <c r="B94" i="2"/>
  <c r="D94" i="2" s="1"/>
  <c r="E94" i="2" s="1"/>
  <c r="B93" i="2"/>
  <c r="D93" i="2" s="1"/>
  <c r="E93" i="2" s="1"/>
  <c r="B92" i="2"/>
  <c r="D92" i="2" s="1"/>
  <c r="E92" i="2" s="1"/>
  <c r="B91" i="2"/>
  <c r="B87" i="2"/>
  <c r="D86" i="2"/>
  <c r="E86" i="2" s="1"/>
  <c r="B86" i="2"/>
  <c r="D85" i="2"/>
  <c r="E85" i="2" s="1"/>
  <c r="B85" i="2"/>
  <c r="B84" i="2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B65" i="2"/>
  <c r="D65" i="2" s="1"/>
  <c r="E65" i="2" s="1"/>
  <c r="B64" i="2"/>
  <c r="D64" i="2" s="1"/>
  <c r="E64" i="2" s="1"/>
  <c r="B63" i="2"/>
  <c r="B68" i="2" s="1"/>
  <c r="B61" i="2"/>
  <c r="D61" i="2" s="1"/>
  <c r="E61" i="2" s="1"/>
  <c r="B60" i="2"/>
  <c r="D60" i="2" s="1"/>
  <c r="E60" i="2" s="1"/>
  <c r="D59" i="2"/>
  <c r="E59" i="2" s="1"/>
  <c r="B59" i="2"/>
  <c r="B58" i="2"/>
  <c r="D58" i="2" s="1"/>
  <c r="E58" i="2" s="1"/>
  <c r="B57" i="2"/>
  <c r="D57" i="2" s="1"/>
  <c r="E57" i="2" s="1"/>
  <c r="B56" i="2"/>
  <c r="D56" i="2" s="1"/>
  <c r="E56" i="2" s="1"/>
  <c r="B55" i="2"/>
  <c r="D55" i="2" s="1"/>
  <c r="E55" i="2" s="1"/>
  <c r="B54" i="2"/>
  <c r="B53" i="2"/>
  <c r="D53" i="2" s="1"/>
  <c r="E53" i="2" s="1"/>
  <c r="B52" i="2"/>
  <c r="D52" i="2" s="1"/>
  <c r="E52" i="2" s="1"/>
  <c r="B51" i="2"/>
  <c r="D51" i="2" s="1"/>
  <c r="E51" i="2" s="1"/>
  <c r="B50" i="2"/>
  <c r="D50" i="2" s="1"/>
  <c r="E50" i="2" s="1"/>
  <c r="B49" i="2"/>
  <c r="D49" i="2" s="1"/>
  <c r="E49" i="2" s="1"/>
  <c r="B48" i="2"/>
  <c r="D48" i="2" s="1"/>
  <c r="E48" i="2" s="1"/>
  <c r="B47" i="2"/>
  <c r="B46" i="2"/>
  <c r="B45" i="2"/>
  <c r="B42" i="2"/>
  <c r="B41" i="2"/>
  <c r="D41" i="2" s="1"/>
  <c r="E41" i="2" s="1"/>
  <c r="D40" i="2"/>
  <c r="E40" i="2" s="1"/>
  <c r="B40" i="2"/>
  <c r="D39" i="2"/>
  <c r="E39" i="2" s="1"/>
  <c r="B39" i="2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B33" i="2"/>
  <c r="D32" i="2"/>
  <c r="E32" i="2" s="1"/>
  <c r="B32" i="2"/>
  <c r="B31" i="2"/>
  <c r="D31" i="2" s="1"/>
  <c r="E31" i="2" s="1"/>
  <c r="B30" i="2"/>
  <c r="B29" i="2"/>
  <c r="B28" i="2"/>
  <c r="D28" i="2" s="1"/>
  <c r="E28" i="2" s="1"/>
  <c r="B27" i="2"/>
  <c r="D27" i="2" s="1"/>
  <c r="E27" i="2" s="1"/>
  <c r="D26" i="2"/>
  <c r="E26" i="2" s="1"/>
  <c r="B26" i="2"/>
  <c r="D25" i="2"/>
  <c r="E25" i="2" s="1"/>
  <c r="B25" i="2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D18" i="2"/>
  <c r="E18" i="2" s="1"/>
  <c r="B18" i="2"/>
  <c r="B17" i="2"/>
  <c r="D17" i="2" s="1"/>
  <c r="E17" i="2" s="1"/>
  <c r="B16" i="2"/>
  <c r="B13" i="2"/>
  <c r="B9" i="2"/>
  <c r="B98" i="2" l="1"/>
  <c r="B82" i="2"/>
  <c r="B88" i="2" s="1"/>
  <c r="B99" i="2" s="1"/>
  <c r="B101" i="2" s="1"/>
  <c r="D46" i="2"/>
  <c r="E46" i="2" s="1"/>
  <c r="D84" i="2"/>
  <c r="E84" i="2" s="1"/>
  <c r="D87" i="2"/>
  <c r="E87" i="2" s="1"/>
  <c r="D98" i="2"/>
  <c r="E98" i="2" s="1"/>
  <c r="D71" i="2"/>
  <c r="E71" i="2" s="1"/>
  <c r="D19" i="2"/>
  <c r="E19" i="2" s="1"/>
  <c r="D20" i="2"/>
  <c r="E20" i="2" s="1"/>
  <c r="D29" i="2"/>
  <c r="E29" i="2" s="1"/>
  <c r="D33" i="2"/>
  <c r="E33" i="2" s="1"/>
  <c r="D34" i="2"/>
  <c r="E34" i="2" s="1"/>
  <c r="D45" i="2"/>
  <c r="E45" i="2" s="1"/>
  <c r="D47" i="2"/>
  <c r="E47" i="2" s="1"/>
  <c r="D54" i="2"/>
  <c r="E54" i="2" s="1"/>
  <c r="D68" i="2"/>
  <c r="E68" i="2" s="1"/>
  <c r="D63" i="2"/>
  <c r="E63" i="2" s="1"/>
  <c r="D46" i="4"/>
  <c r="E46" i="4" s="1"/>
  <c r="D19" i="4"/>
  <c r="E19" i="4" s="1"/>
  <c r="D30" i="2"/>
  <c r="E30" i="2" s="1"/>
  <c r="D91" i="2"/>
  <c r="E91" i="2" s="1"/>
  <c r="D70" i="4"/>
  <c r="E70" i="4" s="1"/>
  <c r="D82" i="4"/>
  <c r="E82" i="4" s="1"/>
  <c r="D82" i="3"/>
  <c r="E82" i="3" s="1"/>
  <c r="D70" i="3"/>
  <c r="E70" i="3" s="1"/>
  <c r="D42" i="5"/>
  <c r="E42" i="5" s="1"/>
  <c r="D16" i="3" l="1"/>
  <c r="E16" i="3" s="1"/>
  <c r="D88" i="3"/>
  <c r="E88" i="3" s="1"/>
  <c r="D16" i="2"/>
  <c r="E16" i="2" s="1"/>
  <c r="D88" i="4"/>
  <c r="E88" i="4" s="1"/>
  <c r="D70" i="2"/>
  <c r="E70" i="2" s="1"/>
  <c r="D16" i="4"/>
  <c r="E16" i="4" s="1"/>
  <c r="D82" i="2" l="1"/>
  <c r="E82" i="2" s="1"/>
  <c r="D88" i="2"/>
  <c r="E88" i="2" s="1"/>
  <c r="D42" i="3"/>
  <c r="E42" i="3" s="1"/>
  <c r="D42" i="4"/>
  <c r="E42" i="4" s="1"/>
  <c r="D42" i="2"/>
  <c r="E42" i="2" s="1"/>
</calcChain>
</file>

<file path=xl/sharedStrings.xml><?xml version="1.0" encoding="utf-8"?>
<sst xmlns="http://schemas.openxmlformats.org/spreadsheetml/2006/main" count="992" uniqueCount="89">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</sst>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BISELCO/BISEL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LUBELCO/LUBEL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MARELCO/MAREL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OMECO/OME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ORMECO/ORMECO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PALECO/PALECO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ROMELCO/ROMELCO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4-B/TIELCO/TIELCO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BISELCO</v>
          </cell>
        </row>
        <row r="12">
          <cell r="C12">
            <v>432724764</v>
          </cell>
        </row>
        <row r="13">
          <cell r="C13">
            <v>393660227</v>
          </cell>
        </row>
        <row r="14">
          <cell r="C14">
            <v>15369203</v>
          </cell>
        </row>
        <row r="15">
          <cell r="C15">
            <v>10105204</v>
          </cell>
        </row>
        <row r="16">
          <cell r="C16">
            <v>7997149</v>
          </cell>
        </row>
        <row r="17">
          <cell r="C17">
            <v>76250</v>
          </cell>
        </row>
        <row r="18">
          <cell r="C18">
            <v>112130</v>
          </cell>
        </row>
        <row r="20">
          <cell r="C20">
            <v>1919675</v>
          </cell>
        </row>
        <row r="23">
          <cell r="C23">
            <v>13590130</v>
          </cell>
        </row>
        <row r="25">
          <cell r="C25">
            <v>19993972</v>
          </cell>
        </row>
        <row r="26">
          <cell r="C26">
            <v>2125828</v>
          </cell>
        </row>
        <row r="27">
          <cell r="C27">
            <v>1304505</v>
          </cell>
        </row>
        <row r="28">
          <cell r="C28">
            <v>16563639</v>
          </cell>
        </row>
        <row r="29">
          <cell r="C29">
            <v>97270366</v>
          </cell>
        </row>
        <row r="30">
          <cell r="C30">
            <v>97270366</v>
          </cell>
        </row>
        <row r="36">
          <cell r="C36">
            <v>22521920</v>
          </cell>
        </row>
        <row r="37">
          <cell r="C37">
            <v>1285121</v>
          </cell>
        </row>
        <row r="38">
          <cell r="C38">
            <v>573796143</v>
          </cell>
        </row>
        <row r="41">
          <cell r="C41">
            <v>294926170</v>
          </cell>
        </row>
        <row r="42">
          <cell r="C42">
            <v>75914933</v>
          </cell>
        </row>
        <row r="43">
          <cell r="C43">
            <v>30549583</v>
          </cell>
        </row>
        <row r="44">
          <cell r="C44">
            <v>3463467</v>
          </cell>
        </row>
        <row r="45">
          <cell r="C45">
            <v>11939511</v>
          </cell>
        </row>
        <row r="46">
          <cell r="C46">
            <v>2939014</v>
          </cell>
        </row>
        <row r="47">
          <cell r="C47">
            <v>1583690</v>
          </cell>
        </row>
        <row r="48">
          <cell r="C48">
            <v>2537750</v>
          </cell>
        </row>
        <row r="49">
          <cell r="C49">
            <v>1512040</v>
          </cell>
        </row>
        <row r="50">
          <cell r="C50">
            <v>1640000</v>
          </cell>
        </row>
        <row r="51">
          <cell r="C51">
            <v>1587600</v>
          </cell>
        </row>
        <row r="52">
          <cell r="C52">
            <v>1097928</v>
          </cell>
        </row>
        <row r="53">
          <cell r="C53">
            <v>2258000</v>
          </cell>
        </row>
        <row r="54">
          <cell r="C54">
            <v>2309550</v>
          </cell>
        </row>
        <row r="55">
          <cell r="C55">
            <v>9106800</v>
          </cell>
        </row>
        <row r="56">
          <cell r="C56">
            <v>493000</v>
          </cell>
        </row>
        <row r="57">
          <cell r="C57">
            <v>2897000</v>
          </cell>
        </row>
        <row r="60">
          <cell r="C60">
            <v>2905004</v>
          </cell>
        </row>
        <row r="61">
          <cell r="C61">
            <v>1447809</v>
          </cell>
        </row>
        <row r="62">
          <cell r="C62">
            <v>3915044</v>
          </cell>
        </row>
        <row r="64">
          <cell r="C64">
            <v>26109012</v>
          </cell>
        </row>
        <row r="67">
          <cell r="C67">
            <v>10105204</v>
          </cell>
        </row>
        <row r="68">
          <cell r="C68">
            <v>7997149</v>
          </cell>
        </row>
        <row r="69">
          <cell r="C69">
            <v>76250</v>
          </cell>
        </row>
        <row r="70">
          <cell r="C70">
            <v>112130</v>
          </cell>
        </row>
        <row r="72">
          <cell r="C72">
            <v>1919675</v>
          </cell>
        </row>
        <row r="75">
          <cell r="C75">
            <v>13590130</v>
          </cell>
        </row>
        <row r="76">
          <cell r="C76">
            <v>3886193</v>
          </cell>
        </row>
        <row r="77">
          <cell r="C77">
            <v>120000</v>
          </cell>
        </row>
        <row r="82">
          <cell r="C82">
            <v>74960641</v>
          </cell>
        </row>
        <row r="83">
          <cell r="C83">
            <v>51647500</v>
          </cell>
        </row>
        <row r="88">
          <cell r="C88">
            <v>305632</v>
          </cell>
        </row>
        <row r="90">
          <cell r="C90">
            <v>10000000</v>
          </cell>
        </row>
        <row r="91">
          <cell r="C91">
            <v>500000</v>
          </cell>
        </row>
        <row r="94">
          <cell r="C94">
            <v>20690</v>
          </cell>
        </row>
        <row r="97">
          <cell r="C97">
            <v>22462752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LUBELCO</v>
          </cell>
        </row>
        <row r="12">
          <cell r="C12">
            <v>79537739</v>
          </cell>
        </row>
        <row r="13">
          <cell r="C13">
            <v>71049093</v>
          </cell>
        </row>
        <row r="14">
          <cell r="C14">
            <v>3939343</v>
          </cell>
        </row>
        <row r="15">
          <cell r="C15">
            <v>1404072</v>
          </cell>
        </row>
        <row r="16">
          <cell r="C16">
            <v>1404072</v>
          </cell>
        </row>
        <row r="23">
          <cell r="C23">
            <v>3145231</v>
          </cell>
        </row>
        <row r="25">
          <cell r="C25">
            <v>420000</v>
          </cell>
        </row>
        <row r="26">
          <cell r="C26">
            <v>400000</v>
          </cell>
        </row>
        <row r="27">
          <cell r="C27">
            <v>20000</v>
          </cell>
        </row>
        <row r="29">
          <cell r="C29">
            <v>121425008</v>
          </cell>
        </row>
        <row r="30">
          <cell r="C30">
            <v>121425008</v>
          </cell>
        </row>
        <row r="34">
          <cell r="C34">
            <v>119645042</v>
          </cell>
        </row>
        <row r="36">
          <cell r="C36">
            <v>300000</v>
          </cell>
        </row>
        <row r="37">
          <cell r="C37">
            <v>2867413</v>
          </cell>
        </row>
        <row r="38">
          <cell r="C38">
            <v>324195202</v>
          </cell>
        </row>
        <row r="41">
          <cell r="C41">
            <v>43828370</v>
          </cell>
        </row>
        <row r="42">
          <cell r="C42">
            <v>20073133</v>
          </cell>
        </row>
        <row r="43">
          <cell r="C43">
            <v>9946955</v>
          </cell>
        </row>
        <row r="44">
          <cell r="C44">
            <v>1130208</v>
          </cell>
        </row>
        <row r="45">
          <cell r="C45">
            <v>2309482</v>
          </cell>
        </row>
        <row r="46">
          <cell r="C46">
            <v>95000</v>
          </cell>
        </row>
        <row r="47">
          <cell r="C47">
            <v>155000</v>
          </cell>
        </row>
        <row r="48">
          <cell r="C48">
            <v>800000</v>
          </cell>
        </row>
        <row r="49">
          <cell r="C49">
            <v>675888</v>
          </cell>
        </row>
        <row r="50">
          <cell r="C50">
            <v>920000</v>
          </cell>
        </row>
        <row r="51">
          <cell r="C51">
            <v>244800</v>
          </cell>
        </row>
        <row r="52">
          <cell r="C52">
            <v>478800</v>
          </cell>
        </row>
        <row r="53">
          <cell r="C53">
            <v>1307000</v>
          </cell>
        </row>
        <row r="54">
          <cell r="C54">
            <v>470000</v>
          </cell>
        </row>
        <row r="55">
          <cell r="C55">
            <v>640000</v>
          </cell>
        </row>
        <row r="56">
          <cell r="C56">
            <v>53000</v>
          </cell>
        </row>
        <row r="57">
          <cell r="C57">
            <v>847000</v>
          </cell>
        </row>
        <row r="60">
          <cell r="C60">
            <v>2160636</v>
          </cell>
        </row>
        <row r="62">
          <cell r="C62">
            <v>1122186</v>
          </cell>
        </row>
        <row r="67">
          <cell r="C67">
            <v>1404072</v>
          </cell>
        </row>
        <row r="68">
          <cell r="C68">
            <v>1404072</v>
          </cell>
        </row>
        <row r="75">
          <cell r="C75">
            <v>3145231</v>
          </cell>
        </row>
        <row r="81">
          <cell r="C81">
            <v>119645042</v>
          </cell>
        </row>
        <row r="82">
          <cell r="C82">
            <v>119094035</v>
          </cell>
        </row>
        <row r="83">
          <cell r="C83">
            <v>3811900</v>
          </cell>
        </row>
        <row r="88">
          <cell r="C88">
            <v>1847152</v>
          </cell>
        </row>
        <row r="90">
          <cell r="C90">
            <v>4000000</v>
          </cell>
        </row>
        <row r="97">
          <cell r="C97">
            <v>2670337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MARELCO</v>
          </cell>
        </row>
        <row r="12">
          <cell r="C12">
            <v>816683419</v>
          </cell>
        </row>
        <row r="13">
          <cell r="C13">
            <v>678229498</v>
          </cell>
        </row>
        <row r="14">
          <cell r="C14">
            <v>37784225</v>
          </cell>
        </row>
        <row r="15">
          <cell r="C15">
            <v>16184837</v>
          </cell>
        </row>
        <row r="16">
          <cell r="C16">
            <v>12805248.74</v>
          </cell>
        </row>
        <row r="17">
          <cell r="C17">
            <v>248413.66</v>
          </cell>
        </row>
        <row r="18">
          <cell r="C18">
            <v>155601.16</v>
          </cell>
        </row>
        <row r="19">
          <cell r="C19">
            <v>0</v>
          </cell>
        </row>
        <row r="20">
          <cell r="C20">
            <v>2975573.44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84484859</v>
          </cell>
        </row>
        <row r="24">
          <cell r="C24">
            <v>0</v>
          </cell>
        </row>
        <row r="25">
          <cell r="C25">
            <v>42000000</v>
          </cell>
        </row>
        <row r="26">
          <cell r="C26">
            <v>19000000</v>
          </cell>
        </row>
        <row r="27">
          <cell r="C27">
            <v>0</v>
          </cell>
        </row>
        <row r="28">
          <cell r="C28">
            <v>23000000</v>
          </cell>
        </row>
        <row r="29">
          <cell r="C29">
            <v>356912193</v>
          </cell>
        </row>
        <row r="30">
          <cell r="C30">
            <v>341912193</v>
          </cell>
        </row>
        <row r="31">
          <cell r="C31">
            <v>0</v>
          </cell>
        </row>
        <row r="32">
          <cell r="C32">
            <v>15000000</v>
          </cell>
        </row>
        <row r="33">
          <cell r="C33">
            <v>0</v>
          </cell>
        </row>
        <row r="34">
          <cell r="C34">
            <v>6000000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1221595612</v>
          </cell>
        </row>
        <row r="41">
          <cell r="C41">
            <v>522993771</v>
          </cell>
        </row>
        <row r="42">
          <cell r="C42">
            <v>135414375</v>
          </cell>
        </row>
        <row r="43">
          <cell r="C43">
            <v>57192620</v>
          </cell>
        </row>
        <row r="44">
          <cell r="C44">
            <v>5088281</v>
          </cell>
        </row>
        <row r="45">
          <cell r="C45">
            <v>9669876</v>
          </cell>
        </row>
        <row r="46">
          <cell r="C46">
            <v>1416323</v>
          </cell>
        </row>
        <row r="47">
          <cell r="C47">
            <v>2636319</v>
          </cell>
        </row>
        <row r="48">
          <cell r="C48">
            <v>2455560</v>
          </cell>
        </row>
        <row r="49">
          <cell r="C49">
            <v>6737910</v>
          </cell>
        </row>
        <row r="50">
          <cell r="C50">
            <v>27221847</v>
          </cell>
        </row>
        <row r="51">
          <cell r="C51">
            <v>1528800</v>
          </cell>
        </row>
        <row r="52">
          <cell r="C52">
            <v>2403600</v>
          </cell>
        </row>
        <row r="53">
          <cell r="C53">
            <v>3394000</v>
          </cell>
        </row>
        <row r="54">
          <cell r="C54">
            <v>2096500</v>
          </cell>
        </row>
        <row r="55">
          <cell r="C55">
            <v>10191930</v>
          </cell>
        </row>
        <row r="56">
          <cell r="C56">
            <v>571309</v>
          </cell>
        </row>
        <row r="57">
          <cell r="C57">
            <v>2809500</v>
          </cell>
        </row>
        <row r="60">
          <cell r="C60">
            <v>11025904</v>
          </cell>
        </row>
        <row r="61">
          <cell r="C61">
            <v>0</v>
          </cell>
        </row>
        <row r="62">
          <cell r="C62">
            <v>7178093</v>
          </cell>
        </row>
        <row r="63">
          <cell r="C63">
            <v>0</v>
          </cell>
        </row>
        <row r="64">
          <cell r="C64">
            <v>5000000</v>
          </cell>
        </row>
        <row r="67">
          <cell r="C67">
            <v>16184837</v>
          </cell>
        </row>
        <row r="68">
          <cell r="C68">
            <v>12805248.74</v>
          </cell>
        </row>
        <row r="69">
          <cell r="C69">
            <v>248413.66</v>
          </cell>
        </row>
        <row r="70">
          <cell r="C70">
            <v>155601.16</v>
          </cell>
        </row>
        <row r="72">
          <cell r="C72">
            <v>2975573.44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84484859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6000000</v>
          </cell>
        </row>
        <row r="82">
          <cell r="C82">
            <v>254273364</v>
          </cell>
        </row>
        <row r="83">
          <cell r="C83">
            <v>102638829</v>
          </cell>
        </row>
        <row r="88">
          <cell r="C88">
            <v>37784225</v>
          </cell>
        </row>
        <row r="89">
          <cell r="C89">
            <v>0</v>
          </cell>
        </row>
        <row r="90">
          <cell r="C90">
            <v>10000000</v>
          </cell>
        </row>
        <row r="91">
          <cell r="C91">
            <v>1000000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100000</v>
          </cell>
        </row>
        <row r="97">
          <cell r="C97">
            <v>24192104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OMECO</v>
          </cell>
        </row>
        <row r="12">
          <cell r="C12">
            <v>1577963179</v>
          </cell>
        </row>
        <row r="13">
          <cell r="C13">
            <v>1313961692</v>
          </cell>
        </row>
        <row r="14">
          <cell r="C14">
            <v>64690359</v>
          </cell>
        </row>
        <row r="15">
          <cell r="C15">
            <v>33844492</v>
          </cell>
        </row>
        <row r="16">
          <cell r="C16">
            <v>27105157</v>
          </cell>
        </row>
        <row r="17">
          <cell r="C17">
            <v>257458</v>
          </cell>
        </row>
        <row r="20">
          <cell r="C20">
            <v>6481877</v>
          </cell>
        </row>
        <row r="23">
          <cell r="C23">
            <v>165466636</v>
          </cell>
        </row>
        <row r="25">
          <cell r="C25">
            <v>27677019</v>
          </cell>
        </row>
        <row r="26">
          <cell r="C26">
            <v>27612087</v>
          </cell>
        </row>
        <row r="27">
          <cell r="C27">
            <v>64932</v>
          </cell>
        </row>
        <row r="29">
          <cell r="C29">
            <v>100101687</v>
          </cell>
        </row>
        <row r="33">
          <cell r="C33">
            <v>100101687</v>
          </cell>
        </row>
        <row r="36">
          <cell r="C36">
            <v>41345188</v>
          </cell>
        </row>
        <row r="37">
          <cell r="C37">
            <v>257567796</v>
          </cell>
        </row>
        <row r="38">
          <cell r="C38">
            <v>2004654869</v>
          </cell>
        </row>
        <row r="41">
          <cell r="C41">
            <v>1100949312</v>
          </cell>
        </row>
        <row r="42">
          <cell r="C42">
            <v>220250472</v>
          </cell>
        </row>
        <row r="43">
          <cell r="C43">
            <v>111697483</v>
          </cell>
        </row>
        <row r="44">
          <cell r="C44">
            <v>10792549</v>
          </cell>
        </row>
        <row r="45">
          <cell r="C45">
            <v>15740500</v>
          </cell>
        </row>
        <row r="46">
          <cell r="C46">
            <v>1805098</v>
          </cell>
        </row>
        <row r="47">
          <cell r="C47">
            <v>10165195</v>
          </cell>
        </row>
        <row r="48">
          <cell r="C48">
            <v>3961950</v>
          </cell>
        </row>
        <row r="49">
          <cell r="C49">
            <v>12398775</v>
          </cell>
        </row>
        <row r="50">
          <cell r="C50">
            <v>11158400</v>
          </cell>
        </row>
        <row r="51">
          <cell r="C51">
            <v>2484000</v>
          </cell>
        </row>
        <row r="52">
          <cell r="C52">
            <v>2067600</v>
          </cell>
        </row>
        <row r="53">
          <cell r="C53">
            <v>18749850</v>
          </cell>
        </row>
        <row r="54">
          <cell r="C54">
            <v>4355600</v>
          </cell>
        </row>
        <row r="55">
          <cell r="C55">
            <v>7021789</v>
          </cell>
        </row>
        <row r="56">
          <cell r="C56">
            <v>6030083</v>
          </cell>
        </row>
        <row r="57">
          <cell r="C57">
            <v>1821600</v>
          </cell>
        </row>
        <row r="60">
          <cell r="C60">
            <v>109308741</v>
          </cell>
        </row>
        <row r="62">
          <cell r="C62">
            <v>5581443</v>
          </cell>
        </row>
        <row r="64">
          <cell r="C64">
            <v>10000000</v>
          </cell>
        </row>
        <row r="67">
          <cell r="C67">
            <v>33844492</v>
          </cell>
        </row>
        <row r="68">
          <cell r="C68">
            <v>27105157</v>
          </cell>
        </row>
        <row r="69">
          <cell r="C69">
            <v>257458</v>
          </cell>
        </row>
        <row r="72">
          <cell r="C72">
            <v>6481877</v>
          </cell>
        </row>
        <row r="75">
          <cell r="C75">
            <v>165466636</v>
          </cell>
        </row>
        <row r="82">
          <cell r="C82">
            <v>160488335</v>
          </cell>
        </row>
        <row r="83">
          <cell r="C83">
            <v>13780014</v>
          </cell>
        </row>
        <row r="88">
          <cell r="C88">
            <v>36630101</v>
          </cell>
        </row>
        <row r="90">
          <cell r="C90">
            <v>27172462</v>
          </cell>
        </row>
        <row r="97">
          <cell r="C97">
            <v>8675815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SCF"/>
      <sheetName val="Consolidated Cash Flows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ORMECO</v>
          </cell>
        </row>
        <row r="12">
          <cell r="C12">
            <v>4228975367</v>
          </cell>
        </row>
        <row r="13">
          <cell r="C13">
            <v>3646254545</v>
          </cell>
        </row>
        <row r="14">
          <cell r="C14">
            <v>161819479</v>
          </cell>
        </row>
        <row r="15">
          <cell r="C15">
            <v>78206012</v>
          </cell>
        </row>
        <row r="16">
          <cell r="C16">
            <v>61855043</v>
          </cell>
        </row>
        <row r="17">
          <cell r="C17">
            <v>624644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15726325</v>
          </cell>
        </row>
        <row r="23">
          <cell r="C23">
            <v>342695331</v>
          </cell>
        </row>
        <row r="25">
          <cell r="C25">
            <v>68121388</v>
          </cell>
        </row>
        <row r="26">
          <cell r="C26">
            <v>30342521</v>
          </cell>
        </row>
        <row r="27">
          <cell r="C27">
            <v>2573235</v>
          </cell>
        </row>
        <row r="28">
          <cell r="C28">
            <v>35205632</v>
          </cell>
        </row>
        <row r="29">
          <cell r="C29">
            <v>434984969</v>
          </cell>
        </row>
        <row r="30">
          <cell r="C30">
            <v>33690300</v>
          </cell>
        </row>
        <row r="31">
          <cell r="C31">
            <v>401294669</v>
          </cell>
        </row>
        <row r="37">
          <cell r="C37">
            <v>533926790</v>
          </cell>
        </row>
        <row r="38">
          <cell r="C38">
            <v>5266008514</v>
          </cell>
        </row>
        <row r="41">
          <cell r="C41">
            <v>3303597711</v>
          </cell>
        </row>
        <row r="42">
          <cell r="C42">
            <v>416621188</v>
          </cell>
        </row>
        <row r="43">
          <cell r="C43">
            <v>207847477</v>
          </cell>
        </row>
        <row r="44">
          <cell r="C44">
            <v>16607410</v>
          </cell>
        </row>
        <row r="45">
          <cell r="C45">
            <v>56393398</v>
          </cell>
        </row>
        <row r="46">
          <cell r="C46">
            <v>16221476</v>
          </cell>
        </row>
        <row r="47">
          <cell r="C47">
            <v>12857941</v>
          </cell>
        </row>
        <row r="48">
          <cell r="C48">
            <v>3606780</v>
          </cell>
        </row>
        <row r="49">
          <cell r="C49">
            <v>18785515</v>
          </cell>
        </row>
        <row r="50">
          <cell r="C50">
            <v>9227990</v>
          </cell>
        </row>
        <row r="51">
          <cell r="C51">
            <v>2902000</v>
          </cell>
        </row>
        <row r="52">
          <cell r="C52">
            <v>2772000</v>
          </cell>
        </row>
        <row r="53">
          <cell r="C53">
            <v>42866713</v>
          </cell>
        </row>
        <row r="54">
          <cell r="C54">
            <v>3684820</v>
          </cell>
        </row>
        <row r="55">
          <cell r="C55">
            <v>15692800</v>
          </cell>
        </row>
        <row r="56">
          <cell r="C56">
            <v>2912730</v>
          </cell>
        </row>
        <row r="57">
          <cell r="C57">
            <v>4242138</v>
          </cell>
        </row>
        <row r="60">
          <cell r="C60">
            <v>48824097</v>
          </cell>
        </row>
        <row r="61">
          <cell r="C61">
            <v>56013249</v>
          </cell>
        </row>
        <row r="67">
          <cell r="C67">
            <v>78206012</v>
          </cell>
        </row>
        <row r="68">
          <cell r="C68">
            <v>61855043</v>
          </cell>
        </row>
        <row r="69">
          <cell r="C69">
            <v>624644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15726325</v>
          </cell>
        </row>
        <row r="75">
          <cell r="C75">
            <v>342695331</v>
          </cell>
        </row>
        <row r="82">
          <cell r="C82">
            <v>822270322</v>
          </cell>
        </row>
        <row r="83">
          <cell r="C83">
            <v>100930912</v>
          </cell>
        </row>
        <row r="90">
          <cell r="C90">
            <v>36053884</v>
          </cell>
        </row>
        <row r="91">
          <cell r="C91">
            <v>1010000</v>
          </cell>
        </row>
        <row r="97">
          <cell r="C97">
            <v>122471149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Accounting of Universal Charges"/>
      <sheetName val="SCF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PALECO</v>
          </cell>
        </row>
        <row r="12">
          <cell r="C12">
            <v>3462630677</v>
          </cell>
        </row>
        <row r="13">
          <cell r="C13">
            <v>2901510005</v>
          </cell>
        </row>
        <row r="14">
          <cell r="C14">
            <v>104669848</v>
          </cell>
        </row>
        <row r="15">
          <cell r="C15">
            <v>116068799</v>
          </cell>
        </row>
        <row r="16">
          <cell r="C16">
            <v>116068799</v>
          </cell>
        </row>
        <row r="23">
          <cell r="C23">
            <v>340382025</v>
          </cell>
        </row>
        <row r="25">
          <cell r="C25">
            <v>72617437</v>
          </cell>
        </row>
        <row r="26">
          <cell r="C26">
            <v>57172323</v>
          </cell>
        </row>
        <row r="28">
          <cell r="C28">
            <v>15445114</v>
          </cell>
        </row>
        <row r="29">
          <cell r="C29">
            <v>510163634</v>
          </cell>
        </row>
        <row r="32">
          <cell r="C32">
            <v>510163634</v>
          </cell>
        </row>
        <row r="37">
          <cell r="C37">
            <v>92623780</v>
          </cell>
        </row>
        <row r="38">
          <cell r="C38">
            <v>4138035528</v>
          </cell>
        </row>
        <row r="41">
          <cell r="C41">
            <v>2673977562</v>
          </cell>
        </row>
        <row r="42">
          <cell r="C42">
            <v>450186503</v>
          </cell>
        </row>
        <row r="43">
          <cell r="C43">
            <v>188211165</v>
          </cell>
        </row>
        <row r="44">
          <cell r="C44">
            <v>17158208</v>
          </cell>
        </row>
        <row r="45">
          <cell r="C45">
            <v>93859575</v>
          </cell>
        </row>
        <row r="46">
          <cell r="C46">
            <v>5495400</v>
          </cell>
        </row>
        <row r="47">
          <cell r="C47">
            <v>3900750</v>
          </cell>
        </row>
        <row r="48">
          <cell r="C48">
            <v>3350000</v>
          </cell>
        </row>
        <row r="49">
          <cell r="C49">
            <v>9350000</v>
          </cell>
        </row>
        <row r="50">
          <cell r="C50">
            <v>47339106</v>
          </cell>
        </row>
        <row r="51">
          <cell r="C51">
            <v>3031200</v>
          </cell>
        </row>
        <row r="52">
          <cell r="C52">
            <v>2996800</v>
          </cell>
        </row>
        <row r="53">
          <cell r="C53">
            <v>34584349</v>
          </cell>
        </row>
        <row r="54">
          <cell r="C54">
            <v>8519400</v>
          </cell>
        </row>
        <row r="55">
          <cell r="C55">
            <v>21385000</v>
          </cell>
        </row>
        <row r="56">
          <cell r="C56">
            <v>1635000</v>
          </cell>
        </row>
        <row r="57">
          <cell r="C57">
            <v>9370550</v>
          </cell>
        </row>
        <row r="60">
          <cell r="C60">
            <v>1125025</v>
          </cell>
        </row>
        <row r="61">
          <cell r="C61">
            <v>118234259</v>
          </cell>
        </row>
        <row r="67">
          <cell r="C67">
            <v>116068799</v>
          </cell>
        </row>
        <row r="68">
          <cell r="C68">
            <v>116068799</v>
          </cell>
        </row>
        <row r="75">
          <cell r="C75">
            <v>52196023</v>
          </cell>
        </row>
        <row r="81">
          <cell r="C81">
            <v>0</v>
          </cell>
        </row>
        <row r="82">
          <cell r="C82">
            <v>498693520</v>
          </cell>
        </row>
        <row r="83">
          <cell r="C83">
            <v>151966098</v>
          </cell>
        </row>
        <row r="90">
          <cell r="C90">
            <v>50000000</v>
          </cell>
        </row>
        <row r="94">
          <cell r="C94">
            <v>10500000</v>
          </cell>
        </row>
        <row r="97">
          <cell r="C97">
            <v>412873548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ROMELCO</v>
          </cell>
        </row>
        <row r="12">
          <cell r="C12">
            <v>307802517.01999998</v>
          </cell>
        </row>
        <row r="13">
          <cell r="C13">
            <v>254097921.94</v>
          </cell>
        </row>
        <row r="14">
          <cell r="C14">
            <v>13232881.48</v>
          </cell>
        </row>
        <row r="15">
          <cell r="C15">
            <v>6598063.46</v>
          </cell>
        </row>
        <row r="16">
          <cell r="C16">
            <v>5269332.95</v>
          </cell>
        </row>
        <row r="17">
          <cell r="C17">
            <v>50763.68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1277966.83</v>
          </cell>
        </row>
        <row r="23">
          <cell r="C23">
            <v>33873650.140000001</v>
          </cell>
        </row>
        <row r="25">
          <cell r="C25">
            <v>20988288.809999999</v>
          </cell>
        </row>
        <row r="26">
          <cell r="C26">
            <v>9242912.3300000001</v>
          </cell>
        </row>
        <row r="28">
          <cell r="C28">
            <v>11745376.48</v>
          </cell>
        </row>
        <row r="29">
          <cell r="C29">
            <v>1482232581.4000001</v>
          </cell>
        </row>
        <row r="30">
          <cell r="C30">
            <v>30550305.399999999</v>
          </cell>
        </row>
        <row r="31">
          <cell r="C31">
            <v>1432030276</v>
          </cell>
        </row>
        <row r="32">
          <cell r="C32">
            <v>19652000</v>
          </cell>
        </row>
        <row r="34">
          <cell r="C34">
            <v>79379445.209999993</v>
          </cell>
        </row>
        <row r="36">
          <cell r="C36">
            <v>13232881.48</v>
          </cell>
        </row>
        <row r="37">
          <cell r="C37">
            <v>3600000</v>
          </cell>
        </row>
        <row r="38">
          <cell r="C38">
            <v>1907235713.9200001</v>
          </cell>
        </row>
        <row r="41">
          <cell r="C41">
            <v>204089436</v>
          </cell>
        </row>
        <row r="42">
          <cell r="C42">
            <v>82399600</v>
          </cell>
        </row>
        <row r="43">
          <cell r="C43">
            <v>38590825</v>
          </cell>
        </row>
        <row r="44">
          <cell r="C44">
            <v>3125696</v>
          </cell>
        </row>
        <row r="45">
          <cell r="C45">
            <v>4809400</v>
          </cell>
        </row>
        <row r="46">
          <cell r="C46">
            <v>708220</v>
          </cell>
        </row>
        <row r="47">
          <cell r="C47">
            <v>1408744</v>
          </cell>
        </row>
        <row r="48">
          <cell r="C48">
            <v>629720</v>
          </cell>
        </row>
        <row r="49">
          <cell r="C49">
            <v>5477900</v>
          </cell>
        </row>
        <row r="50">
          <cell r="C50">
            <v>2550000</v>
          </cell>
        </row>
        <row r="51">
          <cell r="C51">
            <v>1497600</v>
          </cell>
        </row>
        <row r="52">
          <cell r="C52">
            <v>1352400</v>
          </cell>
        </row>
        <row r="53">
          <cell r="C53">
            <v>5619840</v>
          </cell>
        </row>
        <row r="54">
          <cell r="C54">
            <v>1362450</v>
          </cell>
        </row>
        <row r="55">
          <cell r="C55">
            <v>11275200</v>
          </cell>
        </row>
        <row r="56">
          <cell r="C56">
            <v>405075</v>
          </cell>
        </row>
        <row r="57">
          <cell r="C57">
            <v>3586530</v>
          </cell>
        </row>
        <row r="60">
          <cell r="C60">
            <v>6001384</v>
          </cell>
        </row>
        <row r="62">
          <cell r="C62">
            <v>8299727</v>
          </cell>
        </row>
        <row r="67">
          <cell r="C67">
            <v>6598064</v>
          </cell>
        </row>
        <row r="68">
          <cell r="C68">
            <v>5269333</v>
          </cell>
        </row>
        <row r="69">
          <cell r="C69">
            <v>50764</v>
          </cell>
        </row>
        <row r="72">
          <cell r="C72">
            <v>1277967</v>
          </cell>
        </row>
        <row r="75">
          <cell r="C75">
            <v>22017873</v>
          </cell>
        </row>
        <row r="81">
          <cell r="C81">
            <v>79379445</v>
          </cell>
        </row>
        <row r="82">
          <cell r="C82">
            <v>30550305</v>
          </cell>
        </row>
        <row r="83">
          <cell r="C83">
            <v>1452000276</v>
          </cell>
        </row>
        <row r="88">
          <cell r="C88">
            <v>13232881</v>
          </cell>
        </row>
        <row r="97">
          <cell r="C97">
            <v>5758425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SCAR"/>
      <sheetName val="Accounting of Universal Charges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TIELCO</v>
          </cell>
        </row>
        <row r="12">
          <cell r="C12">
            <v>578156292.83000004</v>
          </cell>
        </row>
        <row r="13">
          <cell r="C13">
            <v>478453892.72000003</v>
          </cell>
        </row>
        <row r="14">
          <cell r="C14">
            <v>38910646.030000001</v>
          </cell>
        </row>
        <row r="15">
          <cell r="C15">
            <v>12704275.800000001</v>
          </cell>
        </row>
        <row r="16">
          <cell r="C16">
            <v>10166841.9</v>
          </cell>
        </row>
        <row r="17">
          <cell r="C17">
            <v>96935.679999999993</v>
          </cell>
        </row>
        <row r="20">
          <cell r="C20">
            <v>2440498.2200000002</v>
          </cell>
        </row>
        <row r="23">
          <cell r="C23">
            <v>48087478.280000001</v>
          </cell>
        </row>
        <row r="25">
          <cell r="C25">
            <v>800000</v>
          </cell>
        </row>
        <row r="26">
          <cell r="C26">
            <v>700000</v>
          </cell>
        </row>
        <row r="27">
          <cell r="C27">
            <v>100000</v>
          </cell>
        </row>
        <row r="29">
          <cell r="C29">
            <v>35850000</v>
          </cell>
        </row>
        <row r="30">
          <cell r="C30">
            <v>35850000</v>
          </cell>
        </row>
        <row r="36">
          <cell r="C36">
            <v>18815000</v>
          </cell>
        </row>
        <row r="37">
          <cell r="C37">
            <v>12567286</v>
          </cell>
        </row>
        <row r="38">
          <cell r="C38">
            <v>646188578.83000004</v>
          </cell>
        </row>
        <row r="41">
          <cell r="C41">
            <v>393949270.52999997</v>
          </cell>
        </row>
        <row r="42">
          <cell r="C42">
            <v>88348928</v>
          </cell>
        </row>
        <row r="43">
          <cell r="C43">
            <v>49563228</v>
          </cell>
        </row>
        <row r="44">
          <cell r="C44">
            <v>4874000</v>
          </cell>
        </row>
        <row r="45">
          <cell r="C45">
            <v>7321000</v>
          </cell>
        </row>
        <row r="46">
          <cell r="C46">
            <v>735000</v>
          </cell>
        </row>
        <row r="47">
          <cell r="C47">
            <v>2019400</v>
          </cell>
        </row>
        <row r="48">
          <cell r="C48">
            <v>1200000</v>
          </cell>
        </row>
        <row r="49">
          <cell r="C49">
            <v>3000000</v>
          </cell>
        </row>
        <row r="50">
          <cell r="C50">
            <v>1500000</v>
          </cell>
        </row>
        <row r="51">
          <cell r="C51">
            <v>1622400</v>
          </cell>
        </row>
        <row r="52">
          <cell r="C52">
            <v>1900800</v>
          </cell>
        </row>
        <row r="53">
          <cell r="C53">
            <v>2555600</v>
          </cell>
        </row>
        <row r="54">
          <cell r="C54">
            <v>900000</v>
          </cell>
        </row>
        <row r="55">
          <cell r="C55">
            <v>8030000</v>
          </cell>
        </row>
        <row r="56">
          <cell r="C56">
            <v>184000</v>
          </cell>
        </row>
        <row r="57">
          <cell r="C57">
            <v>2943500</v>
          </cell>
        </row>
        <row r="60">
          <cell r="C60">
            <v>3142828</v>
          </cell>
        </row>
        <row r="62">
          <cell r="C62">
            <v>6857892</v>
          </cell>
        </row>
        <row r="67">
          <cell r="C67">
            <v>12704275.800000001</v>
          </cell>
        </row>
        <row r="68">
          <cell r="C68">
            <v>10166841.9</v>
          </cell>
        </row>
        <row r="69">
          <cell r="C69">
            <v>96935.679999999993</v>
          </cell>
        </row>
        <row r="72">
          <cell r="C72">
            <v>2440498.2200000002</v>
          </cell>
        </row>
        <row r="75">
          <cell r="C75">
            <v>48087478.280000001</v>
          </cell>
        </row>
        <row r="78">
          <cell r="C78">
            <v>11774104.439999999</v>
          </cell>
        </row>
        <row r="82">
          <cell r="C82">
            <v>41075575</v>
          </cell>
        </row>
        <row r="83">
          <cell r="C83">
            <v>22140881</v>
          </cell>
        </row>
        <row r="90">
          <cell r="C90">
            <v>3600000</v>
          </cell>
        </row>
        <row r="92">
          <cell r="C92">
            <v>4784539</v>
          </cell>
        </row>
        <row r="97">
          <cell r="C97">
            <v>12545271.82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BISELCO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BISELCO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432724764</v>
      </c>
      <c r="C16" s="15">
        <v>235444385.81999999</v>
      </c>
      <c r="D16" s="15">
        <f>+C16-B16</f>
        <v>-197280378.18000001</v>
      </c>
      <c r="E16" s="16">
        <f t="shared" ref="E16:E42" si="0">+D16/B16*100</f>
        <v>-45.590267669543408</v>
      </c>
    </row>
    <row r="17" spans="1:5" ht="15" customHeight="1" x14ac:dyDescent="0.3">
      <c r="A17" s="17" t="s">
        <v>11</v>
      </c>
      <c r="B17" s="18">
        <f>[1]SCF!C13</f>
        <v>393660227</v>
      </c>
      <c r="C17" s="18">
        <v>199107427.94999999</v>
      </c>
      <c r="D17" s="18">
        <f t="shared" ref="D17:D42" si="1">+C17-B17</f>
        <v>-194552799.05000001</v>
      </c>
      <c r="E17" s="19">
        <f t="shared" ref="E17:E18" si="2">IFERROR(+D17/B17*100,0)</f>
        <v>-49.421502530912278</v>
      </c>
    </row>
    <row r="18" spans="1:5" ht="15" customHeight="1" x14ac:dyDescent="0.3">
      <c r="A18" s="17" t="s">
        <v>12</v>
      </c>
      <c r="B18" s="18">
        <f>[1]SCF!C14</f>
        <v>15369203</v>
      </c>
      <c r="C18" s="18">
        <v>7122185.9799999995</v>
      </c>
      <c r="D18" s="18">
        <f t="shared" si="1"/>
        <v>-8247017.0200000005</v>
      </c>
      <c r="E18" s="19">
        <f t="shared" si="2"/>
        <v>-53.659366852009185</v>
      </c>
    </row>
    <row r="19" spans="1:5" ht="15" customHeight="1" x14ac:dyDescent="0.3">
      <c r="A19" s="20" t="s">
        <v>13</v>
      </c>
      <c r="B19" s="15">
        <f>[1]SCF!C15</f>
        <v>10105204</v>
      </c>
      <c r="C19" s="21">
        <v>4749504.09</v>
      </c>
      <c r="D19" s="21">
        <f t="shared" si="1"/>
        <v>-5355699.91</v>
      </c>
      <c r="E19" s="22">
        <f t="shared" si="0"/>
        <v>-52.999423960169437</v>
      </c>
    </row>
    <row r="20" spans="1:5" ht="15" customHeight="1" x14ac:dyDescent="0.3">
      <c r="A20" s="23" t="s">
        <v>14</v>
      </c>
      <c r="B20" s="18">
        <f>[1]SCF!C16</f>
        <v>7997149</v>
      </c>
      <c r="C20" s="18">
        <v>3816150.1</v>
      </c>
      <c r="D20" s="18">
        <f t="shared" si="1"/>
        <v>-4180998.9</v>
      </c>
      <c r="E20" s="19">
        <f t="shared" ref="E20:E28" si="3">IFERROR(+D20/B20*100,0)</f>
        <v>-52.281117933403522</v>
      </c>
    </row>
    <row r="21" spans="1:5" ht="15" customHeight="1" x14ac:dyDescent="0.3">
      <c r="A21" s="23" t="s">
        <v>15</v>
      </c>
      <c r="B21" s="18">
        <f>[1]SCF!C17</f>
        <v>76250</v>
      </c>
      <c r="C21" s="18">
        <v>39402.07</v>
      </c>
      <c r="D21" s="18">
        <f t="shared" si="1"/>
        <v>-36847.93</v>
      </c>
      <c r="E21" s="19">
        <f t="shared" si="3"/>
        <v>-48.325154098360656</v>
      </c>
    </row>
    <row r="22" spans="1:5" ht="15" customHeight="1" x14ac:dyDescent="0.3">
      <c r="A22" s="23" t="s">
        <v>16</v>
      </c>
      <c r="B22" s="18">
        <f>[1]SCF!C18</f>
        <v>112130</v>
      </c>
      <c r="C22" s="18">
        <v>673.7600000000001</v>
      </c>
      <c r="D22" s="18">
        <f t="shared" si="1"/>
        <v>-111456.24</v>
      </c>
      <c r="E22" s="19">
        <f t="shared" si="3"/>
        <v>-99.399126014447532</v>
      </c>
    </row>
    <row r="23" spans="1:5" ht="15" customHeight="1" x14ac:dyDescent="0.3">
      <c r="A23" s="23" t="s">
        <v>17</v>
      </c>
      <c r="B23" s="18">
        <f>[1]SCF!C19</f>
        <v>0</v>
      </c>
      <c r="C23" s="18">
        <v>2216.3599999999997</v>
      </c>
      <c r="D23" s="18">
        <f t="shared" si="1"/>
        <v>2216.3599999999997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1919675</v>
      </c>
      <c r="C24" s="18">
        <v>891061.79999999993</v>
      </c>
      <c r="D24" s="18">
        <f t="shared" si="1"/>
        <v>-1028613.2000000001</v>
      </c>
      <c r="E24" s="19">
        <f t="shared" si="3"/>
        <v>-53.582674150572359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[1]SCF!C23</f>
        <v>13590130</v>
      </c>
      <c r="C27" s="18">
        <v>24465267.799999997</v>
      </c>
      <c r="D27" s="18">
        <f t="shared" si="1"/>
        <v>10875137.799999997</v>
      </c>
      <c r="E27" s="19">
        <f t="shared" si="3"/>
        <v>80.022323553932125</v>
      </c>
    </row>
    <row r="28" spans="1:5" ht="15" customHeight="1" x14ac:dyDescent="0.3">
      <c r="A28" s="17" t="s">
        <v>22</v>
      </c>
      <c r="B28" s="18">
        <f>[1]SCF!C24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19993972</v>
      </c>
      <c r="C29" s="15">
        <v>6678202.5600000005</v>
      </c>
      <c r="D29" s="15">
        <f t="shared" si="1"/>
        <v>-13315769.439999999</v>
      </c>
      <c r="E29" s="16">
        <f t="shared" si="0"/>
        <v>-66.598920114522514</v>
      </c>
    </row>
    <row r="30" spans="1:5" ht="15" customHeight="1" x14ac:dyDescent="0.3">
      <c r="A30" s="17" t="s">
        <v>24</v>
      </c>
      <c r="B30" s="18">
        <f>[1]SCF!C26</f>
        <v>2125828</v>
      </c>
      <c r="C30" s="18">
        <v>487339.95</v>
      </c>
      <c r="D30" s="18">
        <f t="shared" si="1"/>
        <v>-1638488.05</v>
      </c>
      <c r="E30" s="19">
        <f t="shared" ref="E30:E32" si="4">IFERROR(+D30/B30*100,0)</f>
        <v>-77.075287840784867</v>
      </c>
    </row>
    <row r="31" spans="1:5" ht="15" customHeight="1" x14ac:dyDescent="0.3">
      <c r="A31" s="17" t="s">
        <v>25</v>
      </c>
      <c r="B31" s="18">
        <f>[1]SCF!C27</f>
        <v>1304505</v>
      </c>
      <c r="C31" s="18">
        <v>285628.79000000004</v>
      </c>
      <c r="D31" s="18">
        <f t="shared" si="1"/>
        <v>-1018876.21</v>
      </c>
      <c r="E31" s="19">
        <f t="shared" si="4"/>
        <v>-78.104431182709149</v>
      </c>
    </row>
    <row r="32" spans="1:5" x14ac:dyDescent="0.3">
      <c r="A32" s="17" t="s">
        <v>26</v>
      </c>
      <c r="B32" s="18">
        <f>[1]SCF!C28</f>
        <v>16563639</v>
      </c>
      <c r="C32" s="18">
        <v>5905233.8200000003</v>
      </c>
      <c r="D32" s="18">
        <f t="shared" si="1"/>
        <v>-10658405.18</v>
      </c>
      <c r="E32" s="19">
        <f t="shared" si="4"/>
        <v>-64.348209834807435</v>
      </c>
    </row>
    <row r="33" spans="1:5" x14ac:dyDescent="0.3">
      <c r="A33" s="14" t="s">
        <v>27</v>
      </c>
      <c r="B33" s="15">
        <f>[1]SCF!C29</f>
        <v>97270366</v>
      </c>
      <c r="C33" s="15">
        <v>0</v>
      </c>
      <c r="D33" s="15">
        <f t="shared" si="1"/>
        <v>-97270366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97270366</v>
      </c>
      <c r="C34" s="18">
        <v>0</v>
      </c>
      <c r="D34" s="18">
        <f t="shared" si="1"/>
        <v>-97270366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22521920</v>
      </c>
      <c r="C40" s="18">
        <v>2943098.21</v>
      </c>
      <c r="D40" s="18">
        <f t="shared" si="1"/>
        <v>-19578821.789999999</v>
      </c>
      <c r="E40" s="19">
        <f t="shared" si="5"/>
        <v>-86.93229436033873</v>
      </c>
    </row>
    <row r="41" spans="1:5" ht="15" customHeight="1" x14ac:dyDescent="0.3">
      <c r="A41" s="24" t="s">
        <v>35</v>
      </c>
      <c r="B41" s="18">
        <f>[1]SCF!C37</f>
        <v>1285121</v>
      </c>
      <c r="C41" s="18">
        <v>682333.59</v>
      </c>
      <c r="D41" s="18">
        <f t="shared" si="1"/>
        <v>-602787.41</v>
      </c>
      <c r="E41" s="19">
        <f t="shared" si="5"/>
        <v>-46.905109324335996</v>
      </c>
    </row>
    <row r="42" spans="1:5" ht="15" customHeight="1" x14ac:dyDescent="0.3">
      <c r="A42" s="25" t="s">
        <v>36</v>
      </c>
      <c r="B42" s="26">
        <f>[1]SCF!C38</f>
        <v>573796143</v>
      </c>
      <c r="C42" s="27">
        <v>245748020.18000001</v>
      </c>
      <c r="D42" s="27">
        <f t="shared" si="1"/>
        <v>-328048122.81999999</v>
      </c>
      <c r="E42" s="28">
        <f t="shared" si="0"/>
        <v>-57.171545473424345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294926170</v>
      </c>
      <c r="C45" s="18">
        <v>166162358.30000001</v>
      </c>
      <c r="D45" s="18">
        <f>C45-B45</f>
        <v>-128763811.69999999</v>
      </c>
      <c r="E45" s="19">
        <f>IFERROR(+D45/B45*100,0)</f>
        <v>-43.65967648784779</v>
      </c>
    </row>
    <row r="46" spans="1:5" ht="15" customHeight="1" x14ac:dyDescent="0.3">
      <c r="A46" s="14" t="s">
        <v>39</v>
      </c>
      <c r="B46" s="15">
        <f>[1]SCF!C42</f>
        <v>75914933</v>
      </c>
      <c r="C46" s="15">
        <v>35658605.990000002</v>
      </c>
      <c r="D46" s="15">
        <f t="shared" ref="D46:D61" si="6">+B46-C46</f>
        <v>40256327.009999998</v>
      </c>
      <c r="E46" s="16">
        <f t="shared" ref="E46" si="7">+D46/B46*100</f>
        <v>53.02820593940325</v>
      </c>
    </row>
    <row r="47" spans="1:5" ht="15" customHeight="1" x14ac:dyDescent="0.3">
      <c r="A47" s="17" t="s">
        <v>40</v>
      </c>
      <c r="B47" s="18">
        <f>[1]SCF!C43</f>
        <v>30549583</v>
      </c>
      <c r="C47" s="18">
        <v>13794681.85</v>
      </c>
      <c r="D47" s="18">
        <f t="shared" si="6"/>
        <v>16754901.15</v>
      </c>
      <c r="E47" s="19">
        <f t="shared" ref="E47:E61" si="8">IFERROR(+D47/B47*100,0)</f>
        <v>54.844942237018422</v>
      </c>
    </row>
    <row r="48" spans="1:5" ht="15" customHeight="1" x14ac:dyDescent="0.3">
      <c r="A48" s="17" t="s">
        <v>41</v>
      </c>
      <c r="B48" s="18">
        <f>[1]SCF!C44</f>
        <v>3463467</v>
      </c>
      <c r="C48" s="18">
        <v>1455602.74</v>
      </c>
      <c r="D48" s="18">
        <f t="shared" si="6"/>
        <v>2007864.26</v>
      </c>
      <c r="E48" s="19">
        <f t="shared" si="8"/>
        <v>57.972669004786248</v>
      </c>
    </row>
    <row r="49" spans="1:5" ht="15" customHeight="1" x14ac:dyDescent="0.3">
      <c r="A49" s="17" t="s">
        <v>42</v>
      </c>
      <c r="B49" s="18">
        <f>[1]SCF!C45</f>
        <v>11939511</v>
      </c>
      <c r="C49" s="18">
        <v>8375305.46</v>
      </c>
      <c r="D49" s="18">
        <f t="shared" si="6"/>
        <v>3564205.54</v>
      </c>
      <c r="E49" s="19">
        <f t="shared" si="8"/>
        <v>29.852190261393453</v>
      </c>
    </row>
    <row r="50" spans="1:5" ht="15" customHeight="1" x14ac:dyDescent="0.3">
      <c r="A50" s="17" t="s">
        <v>43</v>
      </c>
      <c r="B50" s="18">
        <f>[1]SCF!C46</f>
        <v>2939014</v>
      </c>
      <c r="C50" s="18">
        <v>1336669.5</v>
      </c>
      <c r="D50" s="18">
        <f t="shared" si="6"/>
        <v>1602344.5</v>
      </c>
      <c r="E50" s="19">
        <f t="shared" si="8"/>
        <v>54.519798136381795</v>
      </c>
    </row>
    <row r="51" spans="1:5" ht="15" customHeight="1" x14ac:dyDescent="0.3">
      <c r="A51" s="17" t="s">
        <v>44</v>
      </c>
      <c r="B51" s="18">
        <f>[1]SCF!C47</f>
        <v>1583690</v>
      </c>
      <c r="C51" s="18">
        <v>324703.03000000003</v>
      </c>
      <c r="D51" s="18">
        <f t="shared" si="6"/>
        <v>1258986.97</v>
      </c>
      <c r="E51" s="19">
        <f t="shared" si="8"/>
        <v>79.497058767814408</v>
      </c>
    </row>
    <row r="52" spans="1:5" x14ac:dyDescent="0.3">
      <c r="A52" s="17" t="s">
        <v>45</v>
      </c>
      <c r="B52" s="18">
        <f>[1]SCF!C48</f>
        <v>2537750</v>
      </c>
      <c r="C52" s="18">
        <v>1284320.6000000001</v>
      </c>
      <c r="D52" s="18">
        <f t="shared" si="6"/>
        <v>1253429.3999999999</v>
      </c>
      <c r="E52" s="19">
        <f t="shared" si="8"/>
        <v>49.391366367845528</v>
      </c>
    </row>
    <row r="53" spans="1:5" ht="15" customHeight="1" x14ac:dyDescent="0.3">
      <c r="A53" s="17" t="s">
        <v>46</v>
      </c>
      <c r="B53" s="18">
        <f>[1]SCF!C49</f>
        <v>1512040</v>
      </c>
      <c r="C53" s="18">
        <v>1140056.73</v>
      </c>
      <c r="D53" s="18">
        <f t="shared" si="6"/>
        <v>371983.27</v>
      </c>
      <c r="E53" s="19">
        <f t="shared" si="8"/>
        <v>24.601417290547868</v>
      </c>
    </row>
    <row r="54" spans="1:5" ht="15" customHeight="1" x14ac:dyDescent="0.3">
      <c r="A54" s="17" t="s">
        <v>47</v>
      </c>
      <c r="B54" s="18">
        <f>[1]SCF!C50</f>
        <v>1640000</v>
      </c>
      <c r="C54" s="18">
        <v>426767</v>
      </c>
      <c r="D54" s="18">
        <f t="shared" si="6"/>
        <v>1213233</v>
      </c>
      <c r="E54" s="19">
        <f t="shared" si="8"/>
        <v>73.977621951219504</v>
      </c>
    </row>
    <row r="55" spans="1:5" ht="15" customHeight="1" x14ac:dyDescent="0.3">
      <c r="A55" s="17" t="s">
        <v>48</v>
      </c>
      <c r="B55" s="18">
        <f>[1]SCF!C51</f>
        <v>1587600</v>
      </c>
      <c r="C55" s="18">
        <v>680730</v>
      </c>
      <c r="D55" s="18">
        <f t="shared" si="6"/>
        <v>906870</v>
      </c>
      <c r="E55" s="19">
        <f t="shared" si="8"/>
        <v>57.122071050642475</v>
      </c>
    </row>
    <row r="56" spans="1:5" ht="15" customHeight="1" x14ac:dyDescent="0.3">
      <c r="A56" s="17" t="s">
        <v>49</v>
      </c>
      <c r="B56" s="18">
        <f>[1]SCF!C52</f>
        <v>1097928</v>
      </c>
      <c r="C56" s="18">
        <v>642220</v>
      </c>
      <c r="D56" s="18">
        <f t="shared" si="6"/>
        <v>455708</v>
      </c>
      <c r="E56" s="19">
        <f t="shared" si="8"/>
        <v>41.506182554775904</v>
      </c>
    </row>
    <row r="57" spans="1:5" ht="15" customHeight="1" x14ac:dyDescent="0.3">
      <c r="A57" s="17" t="s">
        <v>50</v>
      </c>
      <c r="B57" s="18">
        <f>[1]SCF!C53</f>
        <v>2258000</v>
      </c>
      <c r="C57" s="18">
        <v>1205612.58</v>
      </c>
      <c r="D57" s="18">
        <f t="shared" si="6"/>
        <v>1052387.42</v>
      </c>
      <c r="E57" s="19">
        <f t="shared" si="8"/>
        <v>46.607060230292291</v>
      </c>
    </row>
    <row r="58" spans="1:5" ht="15" customHeight="1" x14ac:dyDescent="0.3">
      <c r="A58" s="17" t="s">
        <v>51</v>
      </c>
      <c r="B58" s="18">
        <f>[1]SCF!C54</f>
        <v>2309550</v>
      </c>
      <c r="C58" s="18">
        <v>1099519</v>
      </c>
      <c r="D58" s="18">
        <f t="shared" si="6"/>
        <v>1210031</v>
      </c>
      <c r="E58" s="19">
        <f t="shared" si="8"/>
        <v>52.392500703600263</v>
      </c>
    </row>
    <row r="59" spans="1:5" ht="15" customHeight="1" x14ac:dyDescent="0.3">
      <c r="A59" s="17" t="s">
        <v>52</v>
      </c>
      <c r="B59" s="18">
        <f>[1]SCF!C55</f>
        <v>9106800</v>
      </c>
      <c r="C59" s="18">
        <v>3562820</v>
      </c>
      <c r="D59" s="18">
        <f t="shared" si="6"/>
        <v>5543980</v>
      </c>
      <c r="E59" s="19">
        <f t="shared" si="8"/>
        <v>60.87736636359643</v>
      </c>
    </row>
    <row r="60" spans="1:5" ht="15" customHeight="1" x14ac:dyDescent="0.3">
      <c r="A60" s="17" t="s">
        <v>53</v>
      </c>
      <c r="B60" s="18">
        <f>[1]SCF!C56</f>
        <v>493000</v>
      </c>
      <c r="C60" s="18">
        <v>0</v>
      </c>
      <c r="D60" s="18">
        <f t="shared" si="6"/>
        <v>493000</v>
      </c>
      <c r="E60" s="19">
        <f t="shared" si="8"/>
        <v>100</v>
      </c>
    </row>
    <row r="61" spans="1:5" ht="15" customHeight="1" x14ac:dyDescent="0.3">
      <c r="A61" s="17" t="s">
        <v>54</v>
      </c>
      <c r="B61" s="18">
        <f>[1]SCF!C57</f>
        <v>2897000</v>
      </c>
      <c r="C61" s="18">
        <v>329597.5</v>
      </c>
      <c r="D61" s="18">
        <f t="shared" si="6"/>
        <v>2567402.5</v>
      </c>
      <c r="E61" s="19">
        <f t="shared" si="8"/>
        <v>88.622799447704523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2905004</v>
      </c>
      <c r="C63" s="18">
        <v>1452502</v>
      </c>
      <c r="D63" s="18">
        <f t="shared" ref="D63:D67" si="9">C63-B63</f>
        <v>-1452502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[1]SCF!C61</f>
        <v>1447809</v>
      </c>
      <c r="C64" s="18">
        <v>361952.27999999997</v>
      </c>
      <c r="D64" s="18">
        <f t="shared" si="9"/>
        <v>-1085856.72</v>
      </c>
      <c r="E64" s="19">
        <f t="shared" si="10"/>
        <v>-74.999997927903479</v>
      </c>
    </row>
    <row r="65" spans="1:5" ht="15" customHeight="1" x14ac:dyDescent="0.3">
      <c r="A65" s="24" t="s">
        <v>58</v>
      </c>
      <c r="B65" s="18">
        <f>[1]SCF!C62</f>
        <v>3915044</v>
      </c>
      <c r="C65" s="18">
        <v>2407286</v>
      </c>
      <c r="D65" s="18">
        <f t="shared" si="9"/>
        <v>-1507758</v>
      </c>
      <c r="E65" s="19">
        <f t="shared" si="10"/>
        <v>-38.51190433619648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26109012</v>
      </c>
      <c r="C67" s="18">
        <v>-2634250.6899999995</v>
      </c>
      <c r="D67" s="18">
        <f t="shared" si="9"/>
        <v>-28743262.689999998</v>
      </c>
      <c r="E67" s="19">
        <f t="shared" si="10"/>
        <v>-110.08943076819604</v>
      </c>
    </row>
    <row r="68" spans="1:5" ht="15" customHeight="1" x14ac:dyDescent="0.3">
      <c r="A68" s="30" t="s">
        <v>61</v>
      </c>
      <c r="B68" s="15">
        <f>+B63+B64+B65+B66+B67</f>
        <v>34376869</v>
      </c>
      <c r="C68" s="31">
        <v>1587489.5900000008</v>
      </c>
      <c r="D68" s="31">
        <f t="shared" ref="D68" si="11">+C68-B68</f>
        <v>-32789379.41</v>
      </c>
      <c r="E68" s="32">
        <f t="shared" ref="E68" si="12">+D68/B68*100</f>
        <v>-95.382099544900385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10105204</v>
      </c>
      <c r="C70" s="15">
        <v>5465924.3000000007</v>
      </c>
      <c r="D70" s="15">
        <f t="shared" ref="D70:D82" si="13">+C70-B70</f>
        <v>-4639279.6999999993</v>
      </c>
      <c r="E70" s="16">
        <f t="shared" ref="E70:E82" si="14">+D70/B70*100</f>
        <v>-45.909807461581174</v>
      </c>
    </row>
    <row r="71" spans="1:5" ht="15" customHeight="1" x14ac:dyDescent="0.3">
      <c r="A71" s="17" t="s">
        <v>14</v>
      </c>
      <c r="B71" s="18">
        <f>[1]SCF!C68</f>
        <v>7997149</v>
      </c>
      <c r="C71" s="18">
        <v>1151273.8999999999</v>
      </c>
      <c r="D71" s="18">
        <f t="shared" si="13"/>
        <v>-6845875.0999999996</v>
      </c>
      <c r="E71" s="19">
        <f t="shared" ref="E71:E81" si="15">IFERROR(+D71/B71*100,0)</f>
        <v>-85.603945856204504</v>
      </c>
    </row>
    <row r="72" spans="1:5" ht="15" customHeight="1" x14ac:dyDescent="0.3">
      <c r="A72" s="17" t="s">
        <v>15</v>
      </c>
      <c r="B72" s="18">
        <f>[1]SCF!C69</f>
        <v>76250</v>
      </c>
      <c r="C72" s="18">
        <v>3205708.19</v>
      </c>
      <c r="D72" s="18">
        <f t="shared" si="13"/>
        <v>3129458.19</v>
      </c>
      <c r="E72" s="19">
        <f t="shared" si="15"/>
        <v>4104.2074622950822</v>
      </c>
    </row>
    <row r="73" spans="1:5" ht="15" customHeight="1" x14ac:dyDescent="0.3">
      <c r="A73" s="17" t="s">
        <v>16</v>
      </c>
      <c r="B73" s="18">
        <f>[1]SCF!C70</f>
        <v>112130</v>
      </c>
      <c r="C73" s="18">
        <v>18259.98</v>
      </c>
      <c r="D73" s="18">
        <f t="shared" si="13"/>
        <v>-93870.02</v>
      </c>
      <c r="E73" s="19">
        <f t="shared" si="15"/>
        <v>-83.715348256488014</v>
      </c>
    </row>
    <row r="74" spans="1:5" ht="15" customHeight="1" x14ac:dyDescent="0.3">
      <c r="A74" s="17" t="s">
        <v>64</v>
      </c>
      <c r="B74" s="18">
        <f>[1]SCF!C71</f>
        <v>0</v>
      </c>
      <c r="C74" s="18">
        <v>6425.0399999999991</v>
      </c>
      <c r="D74" s="18">
        <f t="shared" si="13"/>
        <v>6425.0399999999991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1919675</v>
      </c>
      <c r="C75" s="18">
        <v>687820.15999999992</v>
      </c>
      <c r="D75" s="18">
        <f t="shared" si="13"/>
        <v>-1231854.8400000001</v>
      </c>
      <c r="E75" s="19">
        <f t="shared" si="15"/>
        <v>-64.169968354018252</v>
      </c>
    </row>
    <row r="76" spans="1:5" ht="15" customHeight="1" x14ac:dyDescent="0.3">
      <c r="A76" s="17" t="s">
        <v>19</v>
      </c>
      <c r="B76" s="18">
        <f>[1]SCF!C73</f>
        <v>0</v>
      </c>
      <c r="C76" s="18">
        <v>396437.03</v>
      </c>
      <c r="D76" s="18">
        <f t="shared" si="13"/>
        <v>396437.03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[1]SCF!C75</f>
        <v>13590130</v>
      </c>
      <c r="C78" s="18">
        <v>0</v>
      </c>
      <c r="D78" s="18">
        <f t="shared" si="16"/>
        <v>-13590130</v>
      </c>
      <c r="E78" s="19">
        <f t="shared" si="15"/>
        <v>-100</v>
      </c>
    </row>
    <row r="79" spans="1:5" ht="15" customHeight="1" x14ac:dyDescent="0.3">
      <c r="A79" s="24" t="s">
        <v>67</v>
      </c>
      <c r="B79" s="18">
        <f>[1]SCF!C76</f>
        <v>3886193</v>
      </c>
      <c r="C79" s="18">
        <v>3709902.03</v>
      </c>
      <c r="D79" s="18">
        <f t="shared" si="16"/>
        <v>-176290.9700000002</v>
      </c>
      <c r="E79" s="19">
        <f t="shared" si="15"/>
        <v>-4.5363410926837702</v>
      </c>
    </row>
    <row r="80" spans="1:5" x14ac:dyDescent="0.3">
      <c r="A80" s="24" t="s">
        <v>68</v>
      </c>
      <c r="B80" s="18">
        <f>[1]SCF!C77</f>
        <v>120000</v>
      </c>
      <c r="C80" s="18">
        <v>0</v>
      </c>
      <c r="D80" s="18">
        <f t="shared" si="16"/>
        <v>-120000</v>
      </c>
      <c r="E80" s="19">
        <f t="shared" si="15"/>
        <v>-100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27701527</v>
      </c>
      <c r="C82" s="31">
        <v>9175826.3300000001</v>
      </c>
      <c r="D82" s="31">
        <f t="shared" si="13"/>
        <v>-18525700.670000002</v>
      </c>
      <c r="E82" s="32">
        <f t="shared" si="14"/>
        <v>-66.876099176771021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1416424.5</v>
      </c>
      <c r="D84" s="18">
        <f t="shared" ref="D84:D88" si="17">+C84-B84</f>
        <v>1416424.5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74960641</v>
      </c>
      <c r="C85" s="18">
        <v>7754748.2400000002</v>
      </c>
      <c r="D85" s="18">
        <f t="shared" si="17"/>
        <v>-67205892.760000005</v>
      </c>
      <c r="E85" s="19">
        <f t="shared" si="18"/>
        <v>-89.654906712977549</v>
      </c>
    </row>
    <row r="86" spans="1:5" ht="15" customHeight="1" x14ac:dyDescent="0.3">
      <c r="A86" s="24" t="s">
        <v>74</v>
      </c>
      <c r="B86" s="18">
        <f>[1]SCF!C83</f>
        <v>51647500</v>
      </c>
      <c r="C86" s="18">
        <v>6793505.5700000003</v>
      </c>
      <c r="D86" s="18">
        <f t="shared" si="17"/>
        <v>-44853994.43</v>
      </c>
      <c r="E86" s="19">
        <f t="shared" si="18"/>
        <v>-86.846399980637983</v>
      </c>
    </row>
    <row r="87" spans="1:5" ht="15" customHeight="1" x14ac:dyDescent="0.3">
      <c r="A87" s="30" t="s">
        <v>75</v>
      </c>
      <c r="B87" s="33">
        <f>+B84+B85+B86</f>
        <v>126608141</v>
      </c>
      <c r="C87" s="31">
        <v>15964678.310000001</v>
      </c>
      <c r="D87" s="31">
        <f t="shared" si="17"/>
        <v>-110643462.69</v>
      </c>
      <c r="E87" s="32">
        <f>+D87/B87*100</f>
        <v>-87.390480435219402</v>
      </c>
    </row>
    <row r="88" spans="1:5" ht="18" customHeight="1" x14ac:dyDescent="0.3">
      <c r="A88" s="25" t="s">
        <v>76</v>
      </c>
      <c r="B88" s="27">
        <f>+B45+B46+B68+B82+B87</f>
        <v>559527640</v>
      </c>
      <c r="C88" s="27">
        <v>228548958.52000004</v>
      </c>
      <c r="D88" s="27">
        <f t="shared" si="17"/>
        <v>-330978681.47999996</v>
      </c>
      <c r="E88" s="28">
        <f>+D88/B88*100</f>
        <v>-59.153231729535285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305632</v>
      </c>
      <c r="C91" s="18">
        <v>2604450</v>
      </c>
      <c r="D91" s="18">
        <f t="shared" ref="D91:D98" si="19">+C91-B91</f>
        <v>2298818</v>
      </c>
      <c r="E91" s="19">
        <f>IFERROR(+D91/B91*100,0)</f>
        <v>752.15226154329389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10000000</v>
      </c>
      <c r="C93" s="18">
        <v>4549794.92</v>
      </c>
      <c r="D93" s="18">
        <f t="shared" si="19"/>
        <v>-5450205.0800000001</v>
      </c>
      <c r="E93" s="19">
        <f t="shared" si="20"/>
        <v>-54.502050799999999</v>
      </c>
    </row>
    <row r="94" spans="1:5" ht="15" customHeight="1" x14ac:dyDescent="0.3">
      <c r="A94" s="24" t="s">
        <v>81</v>
      </c>
      <c r="B94" s="18">
        <f>[1]SCF!C91</f>
        <v>500000</v>
      </c>
      <c r="C94" s="18">
        <v>0</v>
      </c>
      <c r="D94" s="18">
        <f t="shared" si="19"/>
        <v>-500000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2401.16</v>
      </c>
      <c r="D96" s="18">
        <f t="shared" si="19"/>
        <v>2401.16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20690</v>
      </c>
      <c r="C97" s="18">
        <v>-48075.380000000005</v>
      </c>
      <c r="D97" s="18">
        <f t="shared" si="19"/>
        <v>-68765.38</v>
      </c>
      <c r="E97" s="19">
        <f t="shared" si="20"/>
        <v>-332.36046399226683</v>
      </c>
    </row>
    <row r="98" spans="1:5" ht="15" customHeight="1" x14ac:dyDescent="0.3">
      <c r="A98" s="30" t="s">
        <v>85</v>
      </c>
      <c r="B98" s="33">
        <f>SUM(B91:B97)</f>
        <v>10826322</v>
      </c>
      <c r="C98" s="31">
        <v>7108570.7000000002</v>
      </c>
      <c r="D98" s="31">
        <f t="shared" si="19"/>
        <v>-3717751.3</v>
      </c>
      <c r="E98" s="32">
        <f t="shared" ref="E98" si="21">+D98/B98*100</f>
        <v>-34.339929109812175</v>
      </c>
    </row>
    <row r="99" spans="1:5" ht="15" customHeight="1" x14ac:dyDescent="0.3">
      <c r="A99" s="34" t="s">
        <v>86</v>
      </c>
      <c r="B99" s="35">
        <f>+B42-B88-B98</f>
        <v>3442181</v>
      </c>
      <c r="C99" s="36">
        <v>10090490.959999967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22462752</v>
      </c>
      <c r="C100" s="18">
        <v>28846909.66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25904933</v>
      </c>
      <c r="C101" s="36">
        <v>38937400.619999968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LUBELCO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LUBELCO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79537739</v>
      </c>
      <c r="C16" s="15">
        <v>37154243.849999994</v>
      </c>
      <c r="D16" s="15">
        <f>+C16-B16</f>
        <v>-42383495.150000006</v>
      </c>
      <c r="E16" s="16">
        <f t="shared" ref="E16:E42" si="0">+D16/B16*100</f>
        <v>-53.287276810823101</v>
      </c>
    </row>
    <row r="17" spans="1:5" ht="15" customHeight="1" x14ac:dyDescent="0.3">
      <c r="A17" s="17" t="s">
        <v>11</v>
      </c>
      <c r="B17" s="18">
        <f>[2]SCF!C13</f>
        <v>71049093</v>
      </c>
      <c r="C17" s="18">
        <v>34744846.369999997</v>
      </c>
      <c r="D17" s="18">
        <f t="shared" ref="D17:D42" si="1">+C17-B17</f>
        <v>-36304246.630000003</v>
      </c>
      <c r="E17" s="19">
        <f t="shared" ref="E17:E18" si="2">IFERROR(+D17/B17*100,0)</f>
        <v>-51.097410391994735</v>
      </c>
    </row>
    <row r="18" spans="1:5" ht="15" customHeight="1" x14ac:dyDescent="0.3">
      <c r="A18" s="17" t="s">
        <v>12</v>
      </c>
      <c r="B18" s="18">
        <f>[2]SCF!C14</f>
        <v>3939343</v>
      </c>
      <c r="C18" s="18">
        <v>1829006.48</v>
      </c>
      <c r="D18" s="18">
        <f t="shared" si="1"/>
        <v>-2110336.52</v>
      </c>
      <c r="E18" s="19">
        <f t="shared" si="2"/>
        <v>-53.570773603618669</v>
      </c>
    </row>
    <row r="19" spans="1:5" ht="15" customHeight="1" x14ac:dyDescent="0.3">
      <c r="A19" s="20" t="s">
        <v>13</v>
      </c>
      <c r="B19" s="15">
        <f>[2]SCF!C15</f>
        <v>1404072</v>
      </c>
      <c r="C19" s="21">
        <v>580391</v>
      </c>
      <c r="D19" s="21">
        <f t="shared" si="1"/>
        <v>-823681</v>
      </c>
      <c r="E19" s="22">
        <f t="shared" si="0"/>
        <v>-58.663729495353515</v>
      </c>
    </row>
    <row r="20" spans="1:5" ht="15" customHeight="1" x14ac:dyDescent="0.3">
      <c r="A20" s="23" t="s">
        <v>14</v>
      </c>
      <c r="B20" s="18">
        <f>[2]SCF!C16</f>
        <v>1404072</v>
      </c>
      <c r="C20" s="18">
        <v>461214.29000000004</v>
      </c>
      <c r="D20" s="18">
        <f t="shared" si="1"/>
        <v>-942857.71</v>
      </c>
      <c r="E20" s="19">
        <f t="shared" ref="E20:E28" si="3">IFERROR(+D20/B20*100,0)</f>
        <v>-67.151663874787047</v>
      </c>
    </row>
    <row r="21" spans="1:5" ht="15" customHeight="1" x14ac:dyDescent="0.3">
      <c r="A21" s="23" t="s">
        <v>15</v>
      </c>
      <c r="B21" s="18">
        <f>[2]SCF!C17</f>
        <v>0</v>
      </c>
      <c r="C21" s="18">
        <v>3498.92</v>
      </c>
      <c r="D21" s="18">
        <f t="shared" si="1"/>
        <v>3498.92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[2]SCF!C18</f>
        <v>0</v>
      </c>
      <c r="C22" s="18">
        <v>163.32999999999998</v>
      </c>
      <c r="D22" s="18">
        <f t="shared" si="1"/>
        <v>163.32999999999998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414.39</v>
      </c>
      <c r="D23" s="18">
        <f t="shared" si="1"/>
        <v>414.39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0</v>
      </c>
      <c r="C24" s="18">
        <v>115100.07</v>
      </c>
      <c r="D24" s="18">
        <f t="shared" si="1"/>
        <v>115100.07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[2]SCF!C23</f>
        <v>3145231</v>
      </c>
      <c r="C27" s="18">
        <v>0</v>
      </c>
      <c r="D27" s="18">
        <f t="shared" si="1"/>
        <v>-3145231</v>
      </c>
      <c r="E27" s="19">
        <f t="shared" si="3"/>
        <v>-100</v>
      </c>
    </row>
    <row r="28" spans="1:5" ht="15" customHeight="1" x14ac:dyDescent="0.3">
      <c r="A28" s="17" t="s">
        <v>22</v>
      </c>
      <c r="B28" s="18">
        <f>[2]SCF!C24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420000</v>
      </c>
      <c r="C29" s="15">
        <v>822214.10999999987</v>
      </c>
      <c r="D29" s="15">
        <f t="shared" si="1"/>
        <v>402214.10999999987</v>
      </c>
      <c r="E29" s="16">
        <f t="shared" si="0"/>
        <v>95.765264285714252</v>
      </c>
    </row>
    <row r="30" spans="1:5" ht="15" customHeight="1" x14ac:dyDescent="0.3">
      <c r="A30" s="17" t="s">
        <v>24</v>
      </c>
      <c r="B30" s="18">
        <f>[2]SCF!C26</f>
        <v>400000</v>
      </c>
      <c r="C30" s="18">
        <v>810567.66999999993</v>
      </c>
      <c r="D30" s="18">
        <f t="shared" si="1"/>
        <v>410567.66999999993</v>
      </c>
      <c r="E30" s="19">
        <f t="shared" ref="E30:E32" si="4">IFERROR(+D30/B30*100,0)</f>
        <v>102.64191749999998</v>
      </c>
    </row>
    <row r="31" spans="1:5" ht="15" customHeight="1" x14ac:dyDescent="0.3">
      <c r="A31" s="17" t="s">
        <v>25</v>
      </c>
      <c r="B31" s="18">
        <f>[2]SCF!C27</f>
        <v>20000</v>
      </c>
      <c r="C31" s="18">
        <v>4046.44</v>
      </c>
      <c r="D31" s="18">
        <f t="shared" si="1"/>
        <v>-15953.56</v>
      </c>
      <c r="E31" s="19">
        <f t="shared" si="4"/>
        <v>-79.767799999999994</v>
      </c>
    </row>
    <row r="32" spans="1:5" x14ac:dyDescent="0.3">
      <c r="A32" s="17" t="s">
        <v>26</v>
      </c>
      <c r="B32" s="18">
        <f>[2]SCF!C28</f>
        <v>0</v>
      </c>
      <c r="C32" s="18">
        <v>7600</v>
      </c>
      <c r="D32" s="18">
        <f t="shared" si="1"/>
        <v>7600</v>
      </c>
      <c r="E32" s="19">
        <f t="shared" si="4"/>
        <v>0</v>
      </c>
    </row>
    <row r="33" spans="1:5" x14ac:dyDescent="0.3">
      <c r="A33" s="14" t="s">
        <v>27</v>
      </c>
      <c r="B33" s="15">
        <f>[2]SCF!C29</f>
        <v>121425008</v>
      </c>
      <c r="C33" s="15">
        <v>17403519.710000001</v>
      </c>
      <c r="D33" s="15">
        <f t="shared" si="1"/>
        <v>-104021488.28999999</v>
      </c>
      <c r="E33" s="16">
        <f t="shared" si="0"/>
        <v>-85.667269043951805</v>
      </c>
    </row>
    <row r="34" spans="1:5" ht="15" customHeight="1" x14ac:dyDescent="0.3">
      <c r="A34" s="17" t="s">
        <v>28</v>
      </c>
      <c r="B34" s="18">
        <f>[2]SCF!C30</f>
        <v>121425008</v>
      </c>
      <c r="C34" s="18">
        <v>0</v>
      </c>
      <c r="D34" s="18">
        <f t="shared" si="1"/>
        <v>-121425008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17403519.710000001</v>
      </c>
      <c r="D37" s="18">
        <f t="shared" si="1"/>
        <v>17403519.710000001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119645042</v>
      </c>
      <c r="C38" s="18">
        <v>0</v>
      </c>
      <c r="D38" s="18">
        <f t="shared" si="1"/>
        <v>-119645042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300000</v>
      </c>
      <c r="C40" s="18">
        <v>0</v>
      </c>
      <c r="D40" s="18">
        <f t="shared" si="1"/>
        <v>-300000</v>
      </c>
      <c r="E40" s="19">
        <f t="shared" si="5"/>
        <v>-100</v>
      </c>
    </row>
    <row r="41" spans="1:5" ht="15" customHeight="1" x14ac:dyDescent="0.3">
      <c r="A41" s="24" t="s">
        <v>35</v>
      </c>
      <c r="B41" s="18">
        <f>[2]SCF!C37</f>
        <v>2867413</v>
      </c>
      <c r="C41" s="18">
        <v>832127.64</v>
      </c>
      <c r="D41" s="18">
        <f t="shared" si="1"/>
        <v>-2035285.3599999999</v>
      </c>
      <c r="E41" s="19">
        <f t="shared" si="5"/>
        <v>-70.979846990998496</v>
      </c>
    </row>
    <row r="42" spans="1:5" ht="15" customHeight="1" x14ac:dyDescent="0.3">
      <c r="A42" s="25" t="s">
        <v>36</v>
      </c>
      <c r="B42" s="26">
        <f>[2]SCF!C38</f>
        <v>324195202</v>
      </c>
      <c r="C42" s="27">
        <v>56212105.309999995</v>
      </c>
      <c r="D42" s="27">
        <f t="shared" si="1"/>
        <v>-267983096.69</v>
      </c>
      <c r="E42" s="28">
        <f t="shared" si="0"/>
        <v>-82.661031081514892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43828370</v>
      </c>
      <c r="C45" s="18">
        <v>22503031.989999998</v>
      </c>
      <c r="D45" s="18">
        <f>C45-B45</f>
        <v>-21325338.010000002</v>
      </c>
      <c r="E45" s="19">
        <f>IFERROR(+D45/B45*100,0)</f>
        <v>-48.656470706074629</v>
      </c>
    </row>
    <row r="46" spans="1:5" ht="15" customHeight="1" x14ac:dyDescent="0.3">
      <c r="A46" s="14" t="s">
        <v>39</v>
      </c>
      <c r="B46" s="15">
        <f>[2]SCF!C42</f>
        <v>20073133</v>
      </c>
      <c r="C46" s="15">
        <v>8114534.040000001</v>
      </c>
      <c r="D46" s="15">
        <f t="shared" ref="D46:D61" si="6">+B46-C46</f>
        <v>11958598.959999999</v>
      </c>
      <c r="E46" s="16">
        <f t="shared" ref="E46" si="7">+D46/B46*100</f>
        <v>59.575149330201718</v>
      </c>
    </row>
    <row r="47" spans="1:5" ht="15" customHeight="1" x14ac:dyDescent="0.3">
      <c r="A47" s="17" t="s">
        <v>40</v>
      </c>
      <c r="B47" s="18">
        <f>[2]SCF!C43</f>
        <v>9946955</v>
      </c>
      <c r="C47" s="18">
        <v>4388845.22</v>
      </c>
      <c r="D47" s="18">
        <f t="shared" si="6"/>
        <v>5558109.7800000003</v>
      </c>
      <c r="E47" s="19">
        <f t="shared" ref="E47:E61" si="8">IFERROR(+D47/B47*100,0)</f>
        <v>55.877499998743339</v>
      </c>
    </row>
    <row r="48" spans="1:5" ht="15" customHeight="1" x14ac:dyDescent="0.3">
      <c r="A48" s="17" t="s">
        <v>41</v>
      </c>
      <c r="B48" s="18">
        <f>[2]SCF!C44</f>
        <v>1130208</v>
      </c>
      <c r="C48" s="18">
        <v>374298.32000000007</v>
      </c>
      <c r="D48" s="18">
        <f t="shared" si="6"/>
        <v>755909.67999999993</v>
      </c>
      <c r="E48" s="19">
        <f t="shared" si="8"/>
        <v>66.882350859310847</v>
      </c>
    </row>
    <row r="49" spans="1:5" ht="15" customHeight="1" x14ac:dyDescent="0.3">
      <c r="A49" s="17" t="s">
        <v>42</v>
      </c>
      <c r="B49" s="18">
        <f>[2]SCF!C45</f>
        <v>2309482</v>
      </c>
      <c r="C49" s="18">
        <v>952056.67</v>
      </c>
      <c r="D49" s="18">
        <f t="shared" si="6"/>
        <v>1357425.33</v>
      </c>
      <c r="E49" s="19">
        <f t="shared" si="8"/>
        <v>58.776181412108862</v>
      </c>
    </row>
    <row r="50" spans="1:5" ht="15" customHeight="1" x14ac:dyDescent="0.3">
      <c r="A50" s="17" t="s">
        <v>43</v>
      </c>
      <c r="B50" s="18">
        <f>[2]SCF!C46</f>
        <v>95000</v>
      </c>
      <c r="C50" s="18">
        <v>28644.03</v>
      </c>
      <c r="D50" s="18">
        <f t="shared" si="6"/>
        <v>66355.97</v>
      </c>
      <c r="E50" s="19">
        <f t="shared" si="8"/>
        <v>69.848389473684207</v>
      </c>
    </row>
    <row r="51" spans="1:5" ht="15" customHeight="1" x14ac:dyDescent="0.3">
      <c r="A51" s="17" t="s">
        <v>44</v>
      </c>
      <c r="B51" s="18">
        <f>[2]SCF!C47</f>
        <v>155000</v>
      </c>
      <c r="C51" s="18">
        <v>18030.07</v>
      </c>
      <c r="D51" s="18">
        <f t="shared" si="6"/>
        <v>136969.93</v>
      </c>
      <c r="E51" s="19">
        <f t="shared" si="8"/>
        <v>88.367696774193547</v>
      </c>
    </row>
    <row r="52" spans="1:5" x14ac:dyDescent="0.3">
      <c r="A52" s="17" t="s">
        <v>45</v>
      </c>
      <c r="B52" s="18">
        <f>[2]SCF!C48</f>
        <v>800000</v>
      </c>
      <c r="C52" s="18">
        <v>414094.17000000004</v>
      </c>
      <c r="D52" s="18">
        <f t="shared" si="6"/>
        <v>385905.82999999996</v>
      </c>
      <c r="E52" s="19">
        <f t="shared" si="8"/>
        <v>48.238228749999998</v>
      </c>
    </row>
    <row r="53" spans="1:5" ht="15" customHeight="1" x14ac:dyDescent="0.3">
      <c r="A53" s="17" t="s">
        <v>46</v>
      </c>
      <c r="B53" s="18">
        <f>[2]SCF!C49</f>
        <v>675888</v>
      </c>
      <c r="C53" s="18">
        <v>429277.17999999993</v>
      </c>
      <c r="D53" s="18">
        <f t="shared" si="6"/>
        <v>246610.82000000007</v>
      </c>
      <c r="E53" s="19">
        <f t="shared" si="8"/>
        <v>36.486935705323972</v>
      </c>
    </row>
    <row r="54" spans="1:5" ht="15" customHeight="1" x14ac:dyDescent="0.3">
      <c r="A54" s="17" t="s">
        <v>47</v>
      </c>
      <c r="B54" s="18">
        <f>[2]SCF!C50</f>
        <v>920000</v>
      </c>
      <c r="C54" s="18">
        <v>124075.67000000001</v>
      </c>
      <c r="D54" s="18">
        <f t="shared" si="6"/>
        <v>795924.33</v>
      </c>
      <c r="E54" s="19">
        <f t="shared" si="8"/>
        <v>86.513514130434771</v>
      </c>
    </row>
    <row r="55" spans="1:5" ht="15" customHeight="1" x14ac:dyDescent="0.3">
      <c r="A55" s="17" t="s">
        <v>48</v>
      </c>
      <c r="B55" s="18">
        <f>[2]SCF!C51</f>
        <v>244800</v>
      </c>
      <c r="C55" s="18">
        <v>143640</v>
      </c>
      <c r="D55" s="18">
        <f t="shared" si="6"/>
        <v>101160</v>
      </c>
      <c r="E55" s="19">
        <f t="shared" si="8"/>
        <v>41.323529411764703</v>
      </c>
    </row>
    <row r="56" spans="1:5" ht="15" customHeight="1" x14ac:dyDescent="0.3">
      <c r="A56" s="17" t="s">
        <v>49</v>
      </c>
      <c r="B56" s="18">
        <f>[2]SCF!C52</f>
        <v>478800</v>
      </c>
      <c r="C56" s="18">
        <v>351920.82999999996</v>
      </c>
      <c r="D56" s="18">
        <f t="shared" si="6"/>
        <v>126879.17000000004</v>
      </c>
      <c r="E56" s="19">
        <f t="shared" si="8"/>
        <v>26.499408939014213</v>
      </c>
    </row>
    <row r="57" spans="1:5" ht="15" customHeight="1" x14ac:dyDescent="0.3">
      <c r="A57" s="17" t="s">
        <v>50</v>
      </c>
      <c r="B57" s="18">
        <f>[2]SCF!C53</f>
        <v>1307000</v>
      </c>
      <c r="C57" s="18">
        <v>453818.98</v>
      </c>
      <c r="D57" s="18">
        <f t="shared" si="6"/>
        <v>853181.02</v>
      </c>
      <c r="E57" s="19">
        <f t="shared" si="8"/>
        <v>65.277813312930377</v>
      </c>
    </row>
    <row r="58" spans="1:5" ht="15" customHeight="1" x14ac:dyDescent="0.3">
      <c r="A58" s="17" t="s">
        <v>51</v>
      </c>
      <c r="B58" s="18">
        <f>[2]SCF!C54</f>
        <v>470000</v>
      </c>
      <c r="C58" s="18">
        <v>50305.95</v>
      </c>
      <c r="D58" s="18">
        <f t="shared" si="6"/>
        <v>419694.05</v>
      </c>
      <c r="E58" s="19">
        <f t="shared" si="8"/>
        <v>89.296606382978723</v>
      </c>
    </row>
    <row r="59" spans="1:5" ht="15" customHeight="1" x14ac:dyDescent="0.3">
      <c r="A59" s="17" t="s">
        <v>52</v>
      </c>
      <c r="B59" s="18">
        <f>[2]SCF!C55</f>
        <v>640000</v>
      </c>
      <c r="C59" s="18">
        <v>210813.76</v>
      </c>
      <c r="D59" s="18">
        <f t="shared" si="6"/>
        <v>429186.24</v>
      </c>
      <c r="E59" s="19">
        <f t="shared" si="8"/>
        <v>67.06035</v>
      </c>
    </row>
    <row r="60" spans="1:5" ht="15" customHeight="1" x14ac:dyDescent="0.3">
      <c r="A60" s="17" t="s">
        <v>53</v>
      </c>
      <c r="B60" s="18">
        <f>[2]SCF!C56</f>
        <v>53000</v>
      </c>
      <c r="C60" s="18">
        <v>500</v>
      </c>
      <c r="D60" s="18">
        <f t="shared" si="6"/>
        <v>52500</v>
      </c>
      <c r="E60" s="19">
        <f t="shared" si="8"/>
        <v>99.056603773584911</v>
      </c>
    </row>
    <row r="61" spans="1:5" ht="15" customHeight="1" x14ac:dyDescent="0.3">
      <c r="A61" s="17" t="s">
        <v>54</v>
      </c>
      <c r="B61" s="18">
        <f>[2]SCF!C57</f>
        <v>847000</v>
      </c>
      <c r="C61" s="18">
        <v>174213.19</v>
      </c>
      <c r="D61" s="18">
        <f t="shared" si="6"/>
        <v>672786.81</v>
      </c>
      <c r="E61" s="19">
        <f t="shared" si="8"/>
        <v>79.431736717827633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2160636</v>
      </c>
      <c r="C63" s="18">
        <v>540159</v>
      </c>
      <c r="D63" s="18">
        <f t="shared" ref="D63:D67" si="9">C63-B63</f>
        <v>-1620477</v>
      </c>
      <c r="E63" s="19">
        <f t="shared" ref="E63:E67" si="10">IFERROR(+D63/B63*100,0)</f>
        <v>-75</v>
      </c>
    </row>
    <row r="64" spans="1:5" x14ac:dyDescent="0.3">
      <c r="A64" s="24" t="s">
        <v>57</v>
      </c>
      <c r="B64" s="18">
        <f>[2]SCF!C61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[2]SCF!C62</f>
        <v>1122186</v>
      </c>
      <c r="C65" s="18">
        <v>0</v>
      </c>
      <c r="D65" s="18">
        <f t="shared" si="9"/>
        <v>-1122186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20629752.75</v>
      </c>
      <c r="D67" s="18">
        <f t="shared" si="9"/>
        <v>20629752.75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3282822</v>
      </c>
      <c r="C68" s="31">
        <v>21169911.75</v>
      </c>
      <c r="D68" s="31">
        <f t="shared" ref="D68" si="11">+C68-B68</f>
        <v>17887089.75</v>
      </c>
      <c r="E68" s="32">
        <f t="shared" ref="E68" si="12">+D68/B68*100</f>
        <v>544.86931518065853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1404072</v>
      </c>
      <c r="C70" s="15">
        <v>615959.05000000005</v>
      </c>
      <c r="D70" s="15">
        <f t="shared" ref="D70:D82" si="13">+C70-B70</f>
        <v>-788112.95</v>
      </c>
      <c r="E70" s="16">
        <f t="shared" ref="E70:E82" si="14">+D70/B70*100</f>
        <v>-56.130522508817208</v>
      </c>
    </row>
    <row r="71" spans="1:5" ht="15" customHeight="1" x14ac:dyDescent="0.3">
      <c r="A71" s="17" t="s">
        <v>14</v>
      </c>
      <c r="B71" s="18">
        <f>[2]SCF!C68</f>
        <v>1404072</v>
      </c>
      <c r="C71" s="18">
        <v>491747.58</v>
      </c>
      <c r="D71" s="18">
        <f t="shared" si="13"/>
        <v>-912324.41999999993</v>
      </c>
      <c r="E71" s="19">
        <f t="shared" ref="E71:E81" si="15">IFERROR(+D71/B71*100,0)</f>
        <v>-64.977039638992864</v>
      </c>
    </row>
    <row r="72" spans="1:5" ht="15" customHeight="1" x14ac:dyDescent="0.3">
      <c r="A72" s="17" t="s">
        <v>15</v>
      </c>
      <c r="B72" s="18">
        <f>[2]SCF!C69</f>
        <v>0</v>
      </c>
      <c r="C72" s="18">
        <v>3696.5999999999995</v>
      </c>
      <c r="D72" s="18">
        <f t="shared" si="13"/>
        <v>3696.5999999999995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[2]SCF!C70</f>
        <v>0</v>
      </c>
      <c r="C73" s="18">
        <v>86.04</v>
      </c>
      <c r="D73" s="18">
        <f t="shared" si="13"/>
        <v>86.04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351.82</v>
      </c>
      <c r="D74" s="18">
        <f t="shared" si="13"/>
        <v>351.82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0</v>
      </c>
      <c r="C75" s="18">
        <v>120077.01000000001</v>
      </c>
      <c r="D75" s="18">
        <f t="shared" si="13"/>
        <v>120077.01000000001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[2]SCF!C75</f>
        <v>3145231</v>
      </c>
      <c r="C78" s="18">
        <v>180088.94</v>
      </c>
      <c r="D78" s="18">
        <f t="shared" si="16"/>
        <v>-2965142.06</v>
      </c>
      <c r="E78" s="19">
        <f t="shared" si="15"/>
        <v>-94.274222147753221</v>
      </c>
    </row>
    <row r="79" spans="1:5" ht="15" customHeight="1" x14ac:dyDescent="0.3">
      <c r="A79" s="24" t="s">
        <v>67</v>
      </c>
      <c r="B79" s="18">
        <f>[2]SCF!C76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587734</v>
      </c>
      <c r="D81" s="18">
        <f t="shared" si="16"/>
        <v>587734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4549303</v>
      </c>
      <c r="C82" s="31">
        <v>1383781.99</v>
      </c>
      <c r="D82" s="31">
        <f t="shared" si="13"/>
        <v>-3165521.01</v>
      </c>
      <c r="E82" s="32">
        <f t="shared" si="14"/>
        <v>-69.582549458675317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119645042</v>
      </c>
      <c r="C84" s="18">
        <v>0</v>
      </c>
      <c r="D84" s="18">
        <f t="shared" ref="D84:D88" si="17">+C84-B84</f>
        <v>-119645042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[2]SCF!C82</f>
        <v>119094035</v>
      </c>
      <c r="C85" s="18">
        <v>0</v>
      </c>
      <c r="D85" s="18">
        <f t="shared" si="17"/>
        <v>-119094035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[2]SCF!C83</f>
        <v>3811900</v>
      </c>
      <c r="C86" s="18">
        <v>536424.56000000006</v>
      </c>
      <c r="D86" s="18">
        <f t="shared" si="17"/>
        <v>-3275475.44</v>
      </c>
      <c r="E86" s="19">
        <f t="shared" si="18"/>
        <v>-85.927632938954318</v>
      </c>
    </row>
    <row r="87" spans="1:5" ht="15" customHeight="1" x14ac:dyDescent="0.3">
      <c r="A87" s="30" t="s">
        <v>75</v>
      </c>
      <c r="B87" s="33">
        <f>+B84+B85+B86</f>
        <v>242550977</v>
      </c>
      <c r="C87" s="31">
        <v>536424.56000000006</v>
      </c>
      <c r="D87" s="31">
        <f t="shared" si="17"/>
        <v>-242014552.44</v>
      </c>
      <c r="E87" s="32">
        <f>+D87/B87*100</f>
        <v>-99.778840486797961</v>
      </c>
    </row>
    <row r="88" spans="1:5" ht="18" customHeight="1" x14ac:dyDescent="0.3">
      <c r="A88" s="25" t="s">
        <v>76</v>
      </c>
      <c r="B88" s="27">
        <f>+B45+B46+B68+B82+B87</f>
        <v>314284605</v>
      </c>
      <c r="C88" s="27">
        <v>53707684.330000006</v>
      </c>
      <c r="D88" s="27">
        <f t="shared" si="17"/>
        <v>-260576920.66999999</v>
      </c>
      <c r="E88" s="28">
        <f>+D88/B88*100</f>
        <v>-82.91113103360567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1847152</v>
      </c>
      <c r="C91" s="18">
        <v>0</v>
      </c>
      <c r="D91" s="18">
        <f t="shared" ref="D91:D98" si="19">+C91-B91</f>
        <v>-1847152</v>
      </c>
      <c r="E91" s="19">
        <f>IFERROR(+D91/B91*100,0)</f>
        <v>-100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4000000</v>
      </c>
      <c r="C93" s="18">
        <v>100000</v>
      </c>
      <c r="D93" s="18">
        <f t="shared" si="19"/>
        <v>-3900000</v>
      </c>
      <c r="E93" s="19">
        <f t="shared" si="20"/>
        <v>-97.5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5847152</v>
      </c>
      <c r="C98" s="31">
        <v>100000</v>
      </c>
      <c r="D98" s="31">
        <f t="shared" si="19"/>
        <v>-5747152</v>
      </c>
      <c r="E98" s="32">
        <f t="shared" ref="E98" si="21">+D98/B98*100</f>
        <v>-98.289765684216874</v>
      </c>
    </row>
    <row r="99" spans="1:5" ht="15" customHeight="1" x14ac:dyDescent="0.3">
      <c r="A99" s="34" t="s">
        <v>86</v>
      </c>
      <c r="B99" s="35">
        <f>+B42-B88-B98</f>
        <v>4063445</v>
      </c>
      <c r="C99" s="36">
        <v>2404420.9799999893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2670337</v>
      </c>
      <c r="C100" s="18">
        <v>3307109.89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6733782</v>
      </c>
      <c r="C101" s="36">
        <v>5711530.8699999899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MARELCO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MARELCO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816683419</v>
      </c>
      <c r="C16" s="15">
        <v>352219417.91000009</v>
      </c>
      <c r="D16" s="15">
        <f>+C16-B16</f>
        <v>-464464001.08999991</v>
      </c>
      <c r="E16" s="16">
        <f t="shared" ref="E16:E42" si="0">+D16/B16*100</f>
        <v>-56.871976372278951</v>
      </c>
    </row>
    <row r="17" spans="1:5" ht="15" customHeight="1" x14ac:dyDescent="0.3">
      <c r="A17" s="17" t="s">
        <v>11</v>
      </c>
      <c r="B17" s="18">
        <f>[3]SCF!C13</f>
        <v>678229498</v>
      </c>
      <c r="C17" s="18">
        <v>301657086.09000003</v>
      </c>
      <c r="D17" s="18">
        <f t="shared" ref="D17:D42" si="1">+C17-B17</f>
        <v>-376572411.90999997</v>
      </c>
      <c r="E17" s="19">
        <f t="shared" ref="E17:E18" si="2">IFERROR(+D17/B17*100,0)</f>
        <v>-55.522859595528828</v>
      </c>
    </row>
    <row r="18" spans="1:5" ht="15" customHeight="1" x14ac:dyDescent="0.3">
      <c r="A18" s="17" t="s">
        <v>12</v>
      </c>
      <c r="B18" s="18">
        <f>[3]SCF!C14</f>
        <v>37784225</v>
      </c>
      <c r="C18" s="18">
        <v>11408359.920000002</v>
      </c>
      <c r="D18" s="18">
        <f t="shared" si="1"/>
        <v>-26375865.079999998</v>
      </c>
      <c r="E18" s="19">
        <f t="shared" si="2"/>
        <v>-69.80655307869884</v>
      </c>
    </row>
    <row r="19" spans="1:5" ht="15" customHeight="1" x14ac:dyDescent="0.3">
      <c r="A19" s="20" t="s">
        <v>13</v>
      </c>
      <c r="B19" s="15">
        <f>[3]SCF!C15</f>
        <v>16184837</v>
      </c>
      <c r="C19" s="21">
        <v>8177298.370000001</v>
      </c>
      <c r="D19" s="21">
        <f t="shared" si="1"/>
        <v>-8007538.629999999</v>
      </c>
      <c r="E19" s="22">
        <f t="shared" si="0"/>
        <v>-49.475559315178764</v>
      </c>
    </row>
    <row r="20" spans="1:5" ht="15" customHeight="1" x14ac:dyDescent="0.3">
      <c r="A20" s="23" t="s">
        <v>14</v>
      </c>
      <c r="B20" s="18">
        <f>[3]SCF!C16</f>
        <v>12805248.74</v>
      </c>
      <c r="C20" s="18">
        <v>6620554.0900000008</v>
      </c>
      <c r="D20" s="18">
        <f t="shared" si="1"/>
        <v>-6184694.6499999994</v>
      </c>
      <c r="E20" s="19">
        <f t="shared" ref="E20:E28" si="3">IFERROR(+D20/B20*100,0)</f>
        <v>-48.298121930898155</v>
      </c>
    </row>
    <row r="21" spans="1:5" ht="15" customHeight="1" x14ac:dyDescent="0.3">
      <c r="A21" s="23" t="s">
        <v>15</v>
      </c>
      <c r="B21" s="18">
        <f>[3]SCF!C17</f>
        <v>248413.66</v>
      </c>
      <c r="C21" s="18">
        <v>59095.070000000007</v>
      </c>
      <c r="D21" s="18">
        <f t="shared" si="1"/>
        <v>-189318.59</v>
      </c>
      <c r="E21" s="19">
        <f t="shared" si="3"/>
        <v>-76.211022372924248</v>
      </c>
    </row>
    <row r="22" spans="1:5" ht="15" customHeight="1" x14ac:dyDescent="0.3">
      <c r="A22" s="23" t="s">
        <v>16</v>
      </c>
      <c r="B22" s="18">
        <f>[3]SCF!C18</f>
        <v>155601.16</v>
      </c>
      <c r="C22" s="18">
        <v>0</v>
      </c>
      <c r="D22" s="18">
        <f t="shared" si="1"/>
        <v>-155601.16</v>
      </c>
      <c r="E22" s="19">
        <f t="shared" si="3"/>
        <v>-100</v>
      </c>
    </row>
    <row r="23" spans="1:5" ht="15" customHeight="1" x14ac:dyDescent="0.3">
      <c r="A23" s="23" t="s">
        <v>17</v>
      </c>
      <c r="B23" s="18">
        <f>[3]SCF!C19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2975573.44</v>
      </c>
      <c r="C24" s="18">
        <v>1497649.21</v>
      </c>
      <c r="D24" s="18">
        <f t="shared" si="1"/>
        <v>-1477924.23</v>
      </c>
      <c r="E24" s="19">
        <f t="shared" si="3"/>
        <v>-49.668551618742775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[3]SCF!C23</f>
        <v>84484859</v>
      </c>
      <c r="C27" s="18">
        <v>30976673.530000001</v>
      </c>
      <c r="D27" s="18">
        <f t="shared" si="1"/>
        <v>-53508185.469999999</v>
      </c>
      <c r="E27" s="19">
        <f t="shared" si="3"/>
        <v>-63.334644933241826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42000000</v>
      </c>
      <c r="C29" s="15">
        <v>34972390.640000001</v>
      </c>
      <c r="D29" s="15">
        <f t="shared" si="1"/>
        <v>-7027609.3599999994</v>
      </c>
      <c r="E29" s="16">
        <f t="shared" si="0"/>
        <v>-16.732403238095237</v>
      </c>
    </row>
    <row r="30" spans="1:5" ht="15" customHeight="1" x14ac:dyDescent="0.3">
      <c r="A30" s="17" t="s">
        <v>24</v>
      </c>
      <c r="B30" s="18">
        <f>[3]SCF!C26</f>
        <v>19000000</v>
      </c>
      <c r="C30" s="18">
        <v>12728514.609999999</v>
      </c>
      <c r="D30" s="18">
        <f t="shared" si="1"/>
        <v>-6271485.3900000006</v>
      </c>
      <c r="E30" s="19">
        <f t="shared" ref="E30:E32" si="4">IFERROR(+D30/B30*100,0)</f>
        <v>-33.007817842105261</v>
      </c>
    </row>
    <row r="31" spans="1:5" ht="15" customHeight="1" x14ac:dyDescent="0.3">
      <c r="A31" s="17" t="s">
        <v>25</v>
      </c>
      <c r="B31" s="18">
        <f>[3]SCF!C27</f>
        <v>0</v>
      </c>
      <c r="C31" s="18">
        <v>5019.3899999999994</v>
      </c>
      <c r="D31" s="18">
        <f t="shared" si="1"/>
        <v>5019.3899999999994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23000000</v>
      </c>
      <c r="C32" s="18">
        <v>22238856.639999997</v>
      </c>
      <c r="D32" s="18">
        <f t="shared" si="1"/>
        <v>-761143.36000000313</v>
      </c>
      <c r="E32" s="19">
        <f t="shared" si="4"/>
        <v>-3.3093189565217527</v>
      </c>
    </row>
    <row r="33" spans="1:5" x14ac:dyDescent="0.3">
      <c r="A33" s="14" t="s">
        <v>27</v>
      </c>
      <c r="B33" s="15">
        <f>[3]SCF!C29</f>
        <v>356912193</v>
      </c>
      <c r="C33" s="15">
        <v>0</v>
      </c>
      <c r="D33" s="15">
        <f t="shared" si="1"/>
        <v>-356912193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341912193</v>
      </c>
      <c r="C34" s="18">
        <v>0</v>
      </c>
      <c r="D34" s="18">
        <f t="shared" si="1"/>
        <v>-341912193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15000000</v>
      </c>
      <c r="C36" s="18">
        <v>0</v>
      </c>
      <c r="D36" s="18">
        <f t="shared" si="1"/>
        <v>-15000000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6000000</v>
      </c>
      <c r="C38" s="18">
        <v>0</v>
      </c>
      <c r="D38" s="18">
        <f t="shared" si="1"/>
        <v>-6000000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12340000</v>
      </c>
      <c r="D40" s="18">
        <f t="shared" si="1"/>
        <v>12340000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3636272.74</v>
      </c>
      <c r="D41" s="18">
        <f t="shared" si="1"/>
        <v>3636272.74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1221595612</v>
      </c>
      <c r="C42" s="27">
        <v>403168081.29000008</v>
      </c>
      <c r="D42" s="27">
        <f t="shared" si="1"/>
        <v>-818427530.70999992</v>
      </c>
      <c r="E42" s="28">
        <f t="shared" si="0"/>
        <v>-66.996600402818075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522993771</v>
      </c>
      <c r="C45" s="18">
        <v>236955850.25999999</v>
      </c>
      <c r="D45" s="18">
        <f>C45-B45</f>
        <v>-286037920.74000001</v>
      </c>
      <c r="E45" s="19">
        <f>IFERROR(+D45/B45*100,0)</f>
        <v>-54.692414441777359</v>
      </c>
    </row>
    <row r="46" spans="1:5" ht="15" customHeight="1" x14ac:dyDescent="0.3">
      <c r="A46" s="14" t="s">
        <v>39</v>
      </c>
      <c r="B46" s="15">
        <f>[3]SCF!C42</f>
        <v>135414375</v>
      </c>
      <c r="C46" s="15">
        <v>52669875.329999998</v>
      </c>
      <c r="D46" s="15">
        <f t="shared" ref="D46:D61" si="6">+B46-C46</f>
        <v>82744499.670000002</v>
      </c>
      <c r="E46" s="16">
        <f t="shared" ref="E46" si="7">+D46/B46*100</f>
        <v>61.104664604477918</v>
      </c>
    </row>
    <row r="47" spans="1:5" ht="15" customHeight="1" x14ac:dyDescent="0.3">
      <c r="A47" s="17" t="s">
        <v>40</v>
      </c>
      <c r="B47" s="18">
        <f>[3]SCF!C43</f>
        <v>57192620</v>
      </c>
      <c r="C47" s="18">
        <v>26846977.780000001</v>
      </c>
      <c r="D47" s="18">
        <f t="shared" si="6"/>
        <v>30345642.219999999</v>
      </c>
      <c r="E47" s="19">
        <f t="shared" ref="E47:E61" si="8">IFERROR(+D47/B47*100,0)</f>
        <v>53.058667744194963</v>
      </c>
    </row>
    <row r="48" spans="1:5" ht="15" customHeight="1" x14ac:dyDescent="0.3">
      <c r="A48" s="17" t="s">
        <v>41</v>
      </c>
      <c r="B48" s="18">
        <f>[3]SCF!C44</f>
        <v>5088281</v>
      </c>
      <c r="C48" s="18">
        <v>2484019.7399999998</v>
      </c>
      <c r="D48" s="18">
        <f t="shared" si="6"/>
        <v>2604261.2600000002</v>
      </c>
      <c r="E48" s="19">
        <f t="shared" si="8"/>
        <v>51.181553455872432</v>
      </c>
    </row>
    <row r="49" spans="1:5" ht="15" customHeight="1" x14ac:dyDescent="0.3">
      <c r="A49" s="17" t="s">
        <v>42</v>
      </c>
      <c r="B49" s="18">
        <f>[3]SCF!C45</f>
        <v>9669876</v>
      </c>
      <c r="C49" s="18">
        <v>5286808.6399999997</v>
      </c>
      <c r="D49" s="18">
        <f t="shared" si="6"/>
        <v>4383067.3600000003</v>
      </c>
      <c r="E49" s="19">
        <f t="shared" si="8"/>
        <v>45.327027564779534</v>
      </c>
    </row>
    <row r="50" spans="1:5" ht="15" customHeight="1" x14ac:dyDescent="0.3">
      <c r="A50" s="17" t="s">
        <v>43</v>
      </c>
      <c r="B50" s="18">
        <f>[3]SCF!C46</f>
        <v>1416323</v>
      </c>
      <c r="C50" s="18">
        <v>350214.13</v>
      </c>
      <c r="D50" s="18">
        <f t="shared" si="6"/>
        <v>1066108.8700000001</v>
      </c>
      <c r="E50" s="19">
        <f t="shared" si="8"/>
        <v>75.273004109938199</v>
      </c>
    </row>
    <row r="51" spans="1:5" ht="15" customHeight="1" x14ac:dyDescent="0.3">
      <c r="A51" s="17" t="s">
        <v>44</v>
      </c>
      <c r="B51" s="18">
        <f>[3]SCF!C47</f>
        <v>2636319</v>
      </c>
      <c r="C51" s="18">
        <v>583339.28</v>
      </c>
      <c r="D51" s="18">
        <f t="shared" si="6"/>
        <v>2052979.72</v>
      </c>
      <c r="E51" s="19">
        <f t="shared" si="8"/>
        <v>77.872963021546326</v>
      </c>
    </row>
    <row r="52" spans="1:5" x14ac:dyDescent="0.3">
      <c r="A52" s="17" t="s">
        <v>45</v>
      </c>
      <c r="B52" s="18">
        <f>[3]SCF!C48</f>
        <v>2455560</v>
      </c>
      <c r="C52" s="18">
        <v>1348760.87</v>
      </c>
      <c r="D52" s="18">
        <f t="shared" si="6"/>
        <v>1106799.1299999999</v>
      </c>
      <c r="E52" s="19">
        <f t="shared" si="8"/>
        <v>45.073186157129122</v>
      </c>
    </row>
    <row r="53" spans="1:5" ht="15" customHeight="1" x14ac:dyDescent="0.3">
      <c r="A53" s="17" t="s">
        <v>46</v>
      </c>
      <c r="B53" s="18">
        <f>[3]SCF!C49</f>
        <v>6737910</v>
      </c>
      <c r="C53" s="18">
        <v>2205325.88</v>
      </c>
      <c r="D53" s="18">
        <f t="shared" si="6"/>
        <v>4532584.12</v>
      </c>
      <c r="E53" s="19">
        <f t="shared" si="8"/>
        <v>67.269882203828786</v>
      </c>
    </row>
    <row r="54" spans="1:5" ht="15" customHeight="1" x14ac:dyDescent="0.3">
      <c r="A54" s="17" t="s">
        <v>47</v>
      </c>
      <c r="B54" s="18">
        <f>[3]SCF!C50</f>
        <v>27221847</v>
      </c>
      <c r="C54" s="18">
        <v>4457230.84</v>
      </c>
      <c r="D54" s="18">
        <f t="shared" si="6"/>
        <v>22764616.16</v>
      </c>
      <c r="E54" s="19">
        <f t="shared" si="8"/>
        <v>83.626273264999256</v>
      </c>
    </row>
    <row r="55" spans="1:5" ht="15" customHeight="1" x14ac:dyDescent="0.3">
      <c r="A55" s="17" t="s">
        <v>48</v>
      </c>
      <c r="B55" s="18">
        <f>[3]SCF!C51</f>
        <v>1528800</v>
      </c>
      <c r="C55" s="18">
        <v>619187.18000000005</v>
      </c>
      <c r="D55" s="18">
        <f t="shared" si="6"/>
        <v>909612.82</v>
      </c>
      <c r="E55" s="19">
        <f t="shared" si="8"/>
        <v>59.498483778126634</v>
      </c>
    </row>
    <row r="56" spans="1:5" ht="15" customHeight="1" x14ac:dyDescent="0.3">
      <c r="A56" s="17" t="s">
        <v>49</v>
      </c>
      <c r="B56" s="18">
        <f>[3]SCF!C52</f>
        <v>2403600</v>
      </c>
      <c r="C56" s="18">
        <v>1079786.67</v>
      </c>
      <c r="D56" s="18">
        <f t="shared" si="6"/>
        <v>1323813.33</v>
      </c>
      <c r="E56" s="19">
        <f t="shared" si="8"/>
        <v>55.076274338492262</v>
      </c>
    </row>
    <row r="57" spans="1:5" ht="15" customHeight="1" x14ac:dyDescent="0.3">
      <c r="A57" s="17" t="s">
        <v>50</v>
      </c>
      <c r="B57" s="18">
        <f>[3]SCF!C53</f>
        <v>3394000</v>
      </c>
      <c r="C57" s="18">
        <v>1406760.9600000002</v>
      </c>
      <c r="D57" s="18">
        <f t="shared" si="6"/>
        <v>1987239.0399999998</v>
      </c>
      <c r="E57" s="19">
        <f t="shared" si="8"/>
        <v>58.551533294048319</v>
      </c>
    </row>
    <row r="58" spans="1:5" ht="15" customHeight="1" x14ac:dyDescent="0.3">
      <c r="A58" s="17" t="s">
        <v>51</v>
      </c>
      <c r="B58" s="18">
        <f>[3]SCF!C54</f>
        <v>2096500</v>
      </c>
      <c r="C58" s="18">
        <v>875156.78</v>
      </c>
      <c r="D58" s="18">
        <f t="shared" si="6"/>
        <v>1221343.22</v>
      </c>
      <c r="E58" s="19">
        <f t="shared" si="8"/>
        <v>58.256294777009302</v>
      </c>
    </row>
    <row r="59" spans="1:5" ht="15" customHeight="1" x14ac:dyDescent="0.3">
      <c r="A59" s="17" t="s">
        <v>52</v>
      </c>
      <c r="B59" s="18">
        <f>[3]SCF!C55</f>
        <v>10191930</v>
      </c>
      <c r="C59" s="18">
        <v>4038108.7399999998</v>
      </c>
      <c r="D59" s="18">
        <f t="shared" si="6"/>
        <v>6153821.2599999998</v>
      </c>
      <c r="E59" s="19">
        <f t="shared" si="8"/>
        <v>60.379351702768759</v>
      </c>
    </row>
    <row r="60" spans="1:5" ht="15" customHeight="1" x14ac:dyDescent="0.3">
      <c r="A60" s="17" t="s">
        <v>53</v>
      </c>
      <c r="B60" s="18">
        <f>[3]SCF!C56</f>
        <v>571309</v>
      </c>
      <c r="C60" s="18">
        <v>138802.62</v>
      </c>
      <c r="D60" s="18">
        <f t="shared" si="6"/>
        <v>432506.38</v>
      </c>
      <c r="E60" s="19">
        <f t="shared" si="8"/>
        <v>75.704457657764891</v>
      </c>
    </row>
    <row r="61" spans="1:5" ht="15" customHeight="1" x14ac:dyDescent="0.3">
      <c r="A61" s="17" t="s">
        <v>54</v>
      </c>
      <c r="B61" s="18">
        <f>[3]SCF!C57</f>
        <v>2809500</v>
      </c>
      <c r="C61" s="18">
        <v>949395.22</v>
      </c>
      <c r="D61" s="18">
        <f t="shared" si="6"/>
        <v>1860104.78</v>
      </c>
      <c r="E61" s="19">
        <f t="shared" si="8"/>
        <v>66.207680370172625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11025904</v>
      </c>
      <c r="C63" s="18">
        <v>5709810</v>
      </c>
      <c r="D63" s="18">
        <f t="shared" ref="D63:D67" si="9">C63-B63</f>
        <v>-5316094</v>
      </c>
      <c r="E63" s="19">
        <f t="shared" ref="E63:E67" si="10">IFERROR(+D63/B63*100,0)</f>
        <v>-48.214586305122921</v>
      </c>
    </row>
    <row r="64" spans="1:5" x14ac:dyDescent="0.3">
      <c r="A64" s="24" t="s">
        <v>57</v>
      </c>
      <c r="B64" s="18">
        <f>[3]SCF!C61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[3]SCF!C62</f>
        <v>7178093</v>
      </c>
      <c r="C65" s="18">
        <v>5829811.4699999997</v>
      </c>
      <c r="D65" s="18">
        <f t="shared" si="9"/>
        <v>-1348281.5300000003</v>
      </c>
      <c r="E65" s="19">
        <f t="shared" si="10"/>
        <v>-18.783283108758834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5000000</v>
      </c>
      <c r="C67" s="18">
        <v>140150.76999999999</v>
      </c>
      <c r="D67" s="18">
        <f t="shared" si="9"/>
        <v>-4859849.2300000004</v>
      </c>
      <c r="E67" s="19">
        <f t="shared" si="10"/>
        <v>-97.196984600000008</v>
      </c>
    </row>
    <row r="68" spans="1:5" ht="15" customHeight="1" x14ac:dyDescent="0.3">
      <c r="A68" s="30" t="s">
        <v>61</v>
      </c>
      <c r="B68" s="15">
        <f>+B63+B64+B65+B66+B67</f>
        <v>23203997</v>
      </c>
      <c r="C68" s="31">
        <v>11679772.239999998</v>
      </c>
      <c r="D68" s="31">
        <f t="shared" ref="D68" si="11">+C68-B68</f>
        <v>-11524224.760000002</v>
      </c>
      <c r="E68" s="32">
        <f t="shared" ref="E68" si="12">+D68/B68*100</f>
        <v>-49.664826107329709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16184837</v>
      </c>
      <c r="C70" s="15">
        <v>7617103.0899999999</v>
      </c>
      <c r="D70" s="15">
        <f t="shared" ref="D70:D82" si="13">+C70-B70</f>
        <v>-8567733.9100000001</v>
      </c>
      <c r="E70" s="16">
        <f t="shared" ref="E70:E82" si="14">+D70/B70*100</f>
        <v>-52.936794544177367</v>
      </c>
    </row>
    <row r="71" spans="1:5" ht="15" customHeight="1" x14ac:dyDescent="0.3">
      <c r="A71" s="17" t="s">
        <v>14</v>
      </c>
      <c r="B71" s="18">
        <f>[3]SCF!C68</f>
        <v>12805248.74</v>
      </c>
      <c r="C71" s="18">
        <v>6119203.54</v>
      </c>
      <c r="D71" s="18">
        <f t="shared" si="13"/>
        <v>-6686045.2000000002</v>
      </c>
      <c r="E71" s="19">
        <f t="shared" ref="E71:E81" si="15">IFERROR(+D71/B71*100,0)</f>
        <v>-52.213317646182645</v>
      </c>
    </row>
    <row r="72" spans="1:5" ht="15" customHeight="1" x14ac:dyDescent="0.3">
      <c r="A72" s="17" t="s">
        <v>15</v>
      </c>
      <c r="B72" s="18">
        <f>[3]SCF!C69</f>
        <v>248413.66</v>
      </c>
      <c r="C72" s="18">
        <v>56947.31</v>
      </c>
      <c r="D72" s="18">
        <f t="shared" si="13"/>
        <v>-191466.35</v>
      </c>
      <c r="E72" s="19">
        <f t="shared" si="15"/>
        <v>-77.075612508587483</v>
      </c>
    </row>
    <row r="73" spans="1:5" ht="15" customHeight="1" x14ac:dyDescent="0.3">
      <c r="A73" s="17" t="s">
        <v>16</v>
      </c>
      <c r="B73" s="18">
        <f>[3]SCF!C70</f>
        <v>155601.16</v>
      </c>
      <c r="C73" s="18">
        <v>0</v>
      </c>
      <c r="D73" s="18">
        <f t="shared" si="13"/>
        <v>-155601.16</v>
      </c>
      <c r="E73" s="19">
        <f t="shared" si="15"/>
        <v>-100</v>
      </c>
    </row>
    <row r="74" spans="1:5" ht="15" customHeight="1" x14ac:dyDescent="0.3">
      <c r="A74" s="17" t="s">
        <v>64</v>
      </c>
      <c r="B74" s="18">
        <f>[3]SCF!C71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2975573.44</v>
      </c>
      <c r="C75" s="18">
        <v>1440952.24</v>
      </c>
      <c r="D75" s="18">
        <f t="shared" si="13"/>
        <v>-1534621.2</v>
      </c>
      <c r="E75" s="19">
        <f t="shared" si="15"/>
        <v>-51.573964848940179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[3]SCF!C75</f>
        <v>84484859</v>
      </c>
      <c r="C78" s="18">
        <v>29230519.5</v>
      </c>
      <c r="D78" s="18">
        <f t="shared" si="16"/>
        <v>-55254339.5</v>
      </c>
      <c r="E78" s="19">
        <f t="shared" si="15"/>
        <v>-65.401469747378044</v>
      </c>
    </row>
    <row r="79" spans="1:5" ht="15" customHeight="1" x14ac:dyDescent="0.3">
      <c r="A79" s="24" t="s">
        <v>67</v>
      </c>
      <c r="B79" s="18">
        <f>[3]SCF!C76</f>
        <v>0</v>
      </c>
      <c r="C79" s="18">
        <v>3578293.3099999996</v>
      </c>
      <c r="D79" s="18">
        <f t="shared" si="16"/>
        <v>3578293.3099999996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2618150.11</v>
      </c>
      <c r="D80" s="18">
        <f t="shared" si="16"/>
        <v>2618150.11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31529664.779999997</v>
      </c>
      <c r="D81" s="18">
        <f t="shared" si="16"/>
        <v>31529664.779999997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100669696</v>
      </c>
      <c r="C82" s="31">
        <v>74573730.790000007</v>
      </c>
      <c r="D82" s="31">
        <f t="shared" si="13"/>
        <v>-26095965.209999993</v>
      </c>
      <c r="E82" s="32">
        <f t="shared" si="14"/>
        <v>-25.922364174021141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6000000</v>
      </c>
      <c r="C84" s="18">
        <v>374321.16</v>
      </c>
      <c r="D84" s="18">
        <f t="shared" ref="D84:D88" si="17">+C84-B84</f>
        <v>-5625678.8399999999</v>
      </c>
      <c r="E84" s="19">
        <f t="shared" ref="E84:E86" si="18">IFERROR(+D84/B84*100,0)</f>
        <v>-93.761313999999999</v>
      </c>
    </row>
    <row r="85" spans="1:5" ht="15" customHeight="1" x14ac:dyDescent="0.3">
      <c r="A85" s="24" t="s">
        <v>73</v>
      </c>
      <c r="B85" s="18">
        <f>[3]SCF!C82</f>
        <v>254273364</v>
      </c>
      <c r="C85" s="18">
        <v>0</v>
      </c>
      <c r="D85" s="18">
        <f t="shared" si="17"/>
        <v>-254273364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[3]SCF!C83</f>
        <v>102638829</v>
      </c>
      <c r="C86" s="18">
        <v>4377589.4700000007</v>
      </c>
      <c r="D86" s="18">
        <f t="shared" si="17"/>
        <v>-98261239.530000001</v>
      </c>
      <c r="E86" s="19">
        <f t="shared" si="18"/>
        <v>-95.734957702995615</v>
      </c>
    </row>
    <row r="87" spans="1:5" ht="15" customHeight="1" x14ac:dyDescent="0.3">
      <c r="A87" s="30" t="s">
        <v>75</v>
      </c>
      <c r="B87" s="33">
        <f>+B84+B85+B86</f>
        <v>362912193</v>
      </c>
      <c r="C87" s="31">
        <v>4751910.6300000008</v>
      </c>
      <c r="D87" s="31">
        <f t="shared" si="17"/>
        <v>-358160282.37</v>
      </c>
      <c r="E87" s="32">
        <f>+D87/B87*100</f>
        <v>-98.690616980730653</v>
      </c>
    </row>
    <row r="88" spans="1:5" ht="18" customHeight="1" x14ac:dyDescent="0.3">
      <c r="A88" s="25" t="s">
        <v>76</v>
      </c>
      <c r="B88" s="27">
        <f>+B45+B46+B68+B82+B87</f>
        <v>1145194032</v>
      </c>
      <c r="C88" s="27">
        <v>380631139.25</v>
      </c>
      <c r="D88" s="27">
        <f t="shared" si="17"/>
        <v>-764562892.75</v>
      </c>
      <c r="E88" s="28">
        <f>+D88/B88*100</f>
        <v>-66.762738137461753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37784225</v>
      </c>
      <c r="C91" s="18">
        <v>11068977.85</v>
      </c>
      <c r="D91" s="18">
        <f t="shared" ref="D91:D98" si="19">+C91-B91</f>
        <v>-26715247.149999999</v>
      </c>
      <c r="E91" s="19">
        <f>IFERROR(+D91/B91*100,0)</f>
        <v>-70.704764091363529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10000000</v>
      </c>
      <c r="C93" s="18">
        <v>13750000</v>
      </c>
      <c r="D93" s="18">
        <f t="shared" si="19"/>
        <v>3750000</v>
      </c>
      <c r="E93" s="19">
        <f t="shared" si="20"/>
        <v>37.5</v>
      </c>
    </row>
    <row r="94" spans="1:5" ht="15" customHeight="1" x14ac:dyDescent="0.3">
      <c r="A94" s="24" t="s">
        <v>81</v>
      </c>
      <c r="B94" s="18">
        <f>[3]SCF!C91</f>
        <v>1000000</v>
      </c>
      <c r="C94" s="18">
        <v>0</v>
      </c>
      <c r="D94" s="18">
        <f t="shared" si="19"/>
        <v>-1000000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100000</v>
      </c>
      <c r="C97" s="18">
        <v>394434</v>
      </c>
      <c r="D97" s="18">
        <f t="shared" si="19"/>
        <v>294434</v>
      </c>
      <c r="E97" s="19">
        <f t="shared" si="20"/>
        <v>294.43399999999997</v>
      </c>
    </row>
    <row r="98" spans="1:5" ht="15" customHeight="1" x14ac:dyDescent="0.3">
      <c r="A98" s="30" t="s">
        <v>85</v>
      </c>
      <c r="B98" s="33">
        <f>SUM(B91:B97)</f>
        <v>48884225</v>
      </c>
      <c r="C98" s="31">
        <v>25213411.850000001</v>
      </c>
      <c r="D98" s="31">
        <f t="shared" si="19"/>
        <v>-23670813.149999999</v>
      </c>
      <c r="E98" s="32">
        <f t="shared" ref="E98" si="21">+D98/B98*100</f>
        <v>-48.422191719312316</v>
      </c>
    </row>
    <row r="99" spans="1:5" ht="15" customHeight="1" x14ac:dyDescent="0.3">
      <c r="A99" s="34" t="s">
        <v>86</v>
      </c>
      <c r="B99" s="35">
        <f>+B42-B88-B98</f>
        <v>27517355</v>
      </c>
      <c r="C99" s="36">
        <v>-2676469.8099999204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24192104</v>
      </c>
      <c r="C100" s="18">
        <v>20276313.550000001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51709459</v>
      </c>
      <c r="C101" s="36">
        <v>17599843.74000008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OMECO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OMECO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1577963179</v>
      </c>
      <c r="C16" s="15">
        <v>666673893.52999997</v>
      </c>
      <c r="D16" s="15">
        <f>+C16-B16</f>
        <v>-911289285.47000003</v>
      </c>
      <c r="E16" s="16">
        <f t="shared" ref="E16:E42" si="0">+D16/B16*100</f>
        <v>-57.750985422074919</v>
      </c>
    </row>
    <row r="17" spans="1:5" ht="15" customHeight="1" x14ac:dyDescent="0.3">
      <c r="A17" s="17" t="s">
        <v>11</v>
      </c>
      <c r="B17" s="18">
        <f>[4]SCF!C13</f>
        <v>1313961692</v>
      </c>
      <c r="C17" s="18">
        <v>553669114.26999998</v>
      </c>
      <c r="D17" s="18">
        <f t="shared" ref="D17:D42" si="1">+C17-B17</f>
        <v>-760292577.73000002</v>
      </c>
      <c r="E17" s="19">
        <f t="shared" ref="E17:E18" si="2">IFERROR(+D17/B17*100,0)</f>
        <v>-57.862613678846884</v>
      </c>
    </row>
    <row r="18" spans="1:5" ht="15" customHeight="1" x14ac:dyDescent="0.3">
      <c r="A18" s="17" t="s">
        <v>12</v>
      </c>
      <c r="B18" s="18">
        <f>[4]SCF!C14</f>
        <v>64690359</v>
      </c>
      <c r="C18" s="18">
        <v>34374171.68</v>
      </c>
      <c r="D18" s="18">
        <f t="shared" si="1"/>
        <v>-30316187.32</v>
      </c>
      <c r="E18" s="19">
        <f t="shared" si="2"/>
        <v>-46.863532354179696</v>
      </c>
    </row>
    <row r="19" spans="1:5" ht="15" customHeight="1" x14ac:dyDescent="0.3">
      <c r="A19" s="20" t="s">
        <v>13</v>
      </c>
      <c r="B19" s="15">
        <f>[4]SCF!C15</f>
        <v>33844492</v>
      </c>
      <c r="C19" s="21">
        <v>12998162.319999998</v>
      </c>
      <c r="D19" s="21">
        <f t="shared" si="1"/>
        <v>-20846329.68</v>
      </c>
      <c r="E19" s="22">
        <f t="shared" si="0"/>
        <v>-61.594452887636784</v>
      </c>
    </row>
    <row r="20" spans="1:5" ht="15" customHeight="1" x14ac:dyDescent="0.3">
      <c r="A20" s="23" t="s">
        <v>14</v>
      </c>
      <c r="B20" s="18">
        <f>[4]SCF!C16</f>
        <v>27105157</v>
      </c>
      <c r="C20" s="18">
        <v>10497023.52</v>
      </c>
      <c r="D20" s="18">
        <f t="shared" si="1"/>
        <v>-16608133.48</v>
      </c>
      <c r="E20" s="19">
        <f t="shared" ref="E20:E28" si="3">IFERROR(+D20/B20*100,0)</f>
        <v>-61.272965436060744</v>
      </c>
    </row>
    <row r="21" spans="1:5" ht="15" customHeight="1" x14ac:dyDescent="0.3">
      <c r="A21" s="23" t="s">
        <v>15</v>
      </c>
      <c r="B21" s="18">
        <f>[4]SCF!C17</f>
        <v>257458</v>
      </c>
      <c r="C21" s="18">
        <v>100059.91</v>
      </c>
      <c r="D21" s="18">
        <f t="shared" si="1"/>
        <v>-157398.09</v>
      </c>
      <c r="E21" s="19">
        <f t="shared" si="3"/>
        <v>-61.135443450970641</v>
      </c>
    </row>
    <row r="22" spans="1:5" ht="15" customHeight="1" x14ac:dyDescent="0.3">
      <c r="A22" s="23" t="s">
        <v>16</v>
      </c>
      <c r="B22" s="18">
        <f>[4]SCF!C18</f>
        <v>0</v>
      </c>
      <c r="C22" s="18">
        <v>88.85</v>
      </c>
      <c r="D22" s="18">
        <f t="shared" si="1"/>
        <v>88.85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4375.0300000000007</v>
      </c>
      <c r="D23" s="18">
        <f t="shared" si="1"/>
        <v>4375.0300000000007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6481877</v>
      </c>
      <c r="C24" s="18">
        <v>2396615.0100000002</v>
      </c>
      <c r="D24" s="18">
        <f t="shared" si="1"/>
        <v>-4085261.9899999998</v>
      </c>
      <c r="E24" s="19">
        <f t="shared" si="3"/>
        <v>-63.025910396016457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[4]SCF!C23</f>
        <v>165466636</v>
      </c>
      <c r="C27" s="18">
        <v>65632445.260000005</v>
      </c>
      <c r="D27" s="18">
        <f t="shared" si="1"/>
        <v>-99834190.739999995</v>
      </c>
      <c r="E27" s="19">
        <f t="shared" si="3"/>
        <v>-60.334937092695831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27677019</v>
      </c>
      <c r="C29" s="15">
        <v>16053718.550000001</v>
      </c>
      <c r="D29" s="15">
        <f t="shared" si="1"/>
        <v>-11623300.449999999</v>
      </c>
      <c r="E29" s="16">
        <f t="shared" si="0"/>
        <v>-41.996215163200915</v>
      </c>
    </row>
    <row r="30" spans="1:5" ht="15" customHeight="1" x14ac:dyDescent="0.3">
      <c r="A30" s="17" t="s">
        <v>24</v>
      </c>
      <c r="B30" s="18">
        <f>[4]SCF!C26</f>
        <v>27612087</v>
      </c>
      <c r="C30" s="18">
        <v>16018046.5</v>
      </c>
      <c r="D30" s="18">
        <f t="shared" si="1"/>
        <v>-11594040.5</v>
      </c>
      <c r="E30" s="19">
        <f t="shared" ref="E30:E32" si="4">IFERROR(+D30/B30*100,0)</f>
        <v>-41.989004670309782</v>
      </c>
    </row>
    <row r="31" spans="1:5" ht="15" customHeight="1" x14ac:dyDescent="0.3">
      <c r="A31" s="17" t="s">
        <v>25</v>
      </c>
      <c r="B31" s="18">
        <f>[4]SCF!C27</f>
        <v>64932</v>
      </c>
      <c r="C31" s="18">
        <v>35672.050000000003</v>
      </c>
      <c r="D31" s="18">
        <f t="shared" si="1"/>
        <v>-29259.949999999997</v>
      </c>
      <c r="E31" s="19">
        <f t="shared" si="4"/>
        <v>-45.062449947637525</v>
      </c>
    </row>
    <row r="32" spans="1:5" x14ac:dyDescent="0.3">
      <c r="A32" s="17" t="s">
        <v>26</v>
      </c>
      <c r="B32" s="18">
        <f>[4]SCF!C28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[4]SCF!C29</f>
        <v>100101687</v>
      </c>
      <c r="C33" s="15">
        <v>0</v>
      </c>
      <c r="D33" s="15">
        <f t="shared" si="1"/>
        <v>-100101687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100101687</v>
      </c>
      <c r="C37" s="18">
        <v>0</v>
      </c>
      <c r="D37" s="18">
        <f t="shared" si="1"/>
        <v>-100101687</v>
      </c>
      <c r="E37" s="19">
        <f t="shared" si="5"/>
        <v>-100</v>
      </c>
    </row>
    <row r="38" spans="1:5" x14ac:dyDescent="0.3">
      <c r="A38" s="24" t="s">
        <v>32</v>
      </c>
      <c r="B38" s="18">
        <f>[4]SCF!C34</f>
        <v>0</v>
      </c>
      <c r="C38" s="18">
        <v>748739.62</v>
      </c>
      <c r="D38" s="18">
        <f t="shared" si="1"/>
        <v>748739.62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41345188</v>
      </c>
      <c r="C40" s="18">
        <v>13142495.880000001</v>
      </c>
      <c r="D40" s="18">
        <f t="shared" si="1"/>
        <v>-28202692.119999997</v>
      </c>
      <c r="E40" s="19">
        <f t="shared" si="5"/>
        <v>-68.212755786719356</v>
      </c>
    </row>
    <row r="41" spans="1:5" ht="15" customHeight="1" x14ac:dyDescent="0.3">
      <c r="A41" s="24" t="s">
        <v>35</v>
      </c>
      <c r="B41" s="18">
        <f>[4]SCF!C37</f>
        <v>257567796</v>
      </c>
      <c r="C41" s="18">
        <v>15656224.48</v>
      </c>
      <c r="D41" s="18">
        <f t="shared" si="1"/>
        <v>-241911571.52000001</v>
      </c>
      <c r="E41" s="19">
        <f t="shared" si="5"/>
        <v>-93.921513200353672</v>
      </c>
    </row>
    <row r="42" spans="1:5" ht="15" customHeight="1" x14ac:dyDescent="0.3">
      <c r="A42" s="25" t="s">
        <v>36</v>
      </c>
      <c r="B42" s="26">
        <f>[4]SCF!C38</f>
        <v>2004654869</v>
      </c>
      <c r="C42" s="27">
        <v>712275072.05999994</v>
      </c>
      <c r="D42" s="27">
        <f t="shared" si="1"/>
        <v>-1292379796.9400001</v>
      </c>
      <c r="E42" s="28">
        <f t="shared" si="0"/>
        <v>-64.468942605800734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1100949312</v>
      </c>
      <c r="C45" s="18">
        <v>414376461.73000002</v>
      </c>
      <c r="D45" s="18">
        <f>C45-B45</f>
        <v>-686572850.26999998</v>
      </c>
      <c r="E45" s="19">
        <f>IFERROR(+D45/B45*100,0)</f>
        <v>-62.361894665501183</v>
      </c>
    </row>
    <row r="46" spans="1:5" ht="15" customHeight="1" x14ac:dyDescent="0.3">
      <c r="A46" s="14" t="s">
        <v>39</v>
      </c>
      <c r="B46" s="15">
        <f>[4]SCF!C42</f>
        <v>220250472</v>
      </c>
      <c r="C46" s="15">
        <v>84565823.030000016</v>
      </c>
      <c r="D46" s="15">
        <f t="shared" ref="D46:D61" si="6">+B46-C46</f>
        <v>135684648.96999997</v>
      </c>
      <c r="E46" s="16">
        <f t="shared" ref="E46" si="7">+D46/B46*100</f>
        <v>61.604702926584409</v>
      </c>
    </row>
    <row r="47" spans="1:5" ht="15" customHeight="1" x14ac:dyDescent="0.3">
      <c r="A47" s="17" t="s">
        <v>40</v>
      </c>
      <c r="B47" s="18">
        <f>[4]SCF!C43</f>
        <v>111697483</v>
      </c>
      <c r="C47" s="18">
        <v>52359705.600000001</v>
      </c>
      <c r="D47" s="18">
        <f t="shared" si="6"/>
        <v>59337777.399999999</v>
      </c>
      <c r="E47" s="19">
        <f t="shared" ref="E47:E61" si="8">IFERROR(+D47/B47*100,0)</f>
        <v>53.123647736986157</v>
      </c>
    </row>
    <row r="48" spans="1:5" ht="15" customHeight="1" x14ac:dyDescent="0.3">
      <c r="A48" s="17" t="s">
        <v>41</v>
      </c>
      <c r="B48" s="18">
        <f>[4]SCF!C44</f>
        <v>10792549</v>
      </c>
      <c r="C48" s="18">
        <v>5701896.6600000001</v>
      </c>
      <c r="D48" s="18">
        <f t="shared" si="6"/>
        <v>5090652.34</v>
      </c>
      <c r="E48" s="19">
        <f t="shared" si="8"/>
        <v>47.168211513332018</v>
      </c>
    </row>
    <row r="49" spans="1:5" ht="15" customHeight="1" x14ac:dyDescent="0.3">
      <c r="A49" s="17" t="s">
        <v>42</v>
      </c>
      <c r="B49" s="18">
        <f>[4]SCF!C45</f>
        <v>15740500</v>
      </c>
      <c r="C49" s="18">
        <v>7419242.4000000013</v>
      </c>
      <c r="D49" s="18">
        <f t="shared" si="6"/>
        <v>8321257.5999999987</v>
      </c>
      <c r="E49" s="19">
        <f t="shared" si="8"/>
        <v>52.865268574695847</v>
      </c>
    </row>
    <row r="50" spans="1:5" ht="15" customHeight="1" x14ac:dyDescent="0.3">
      <c r="A50" s="17" t="s">
        <v>43</v>
      </c>
      <c r="B50" s="18">
        <f>[4]SCF!C46</f>
        <v>1805098</v>
      </c>
      <c r="C50" s="18">
        <v>804711.73</v>
      </c>
      <c r="D50" s="18">
        <f t="shared" si="6"/>
        <v>1000386.27</v>
      </c>
      <c r="E50" s="19">
        <f t="shared" si="8"/>
        <v>55.420053094070241</v>
      </c>
    </row>
    <row r="51" spans="1:5" ht="15" customHeight="1" x14ac:dyDescent="0.3">
      <c r="A51" s="17" t="s">
        <v>44</v>
      </c>
      <c r="B51" s="18">
        <f>[4]SCF!C47</f>
        <v>10165195</v>
      </c>
      <c r="C51" s="18">
        <v>633460.25</v>
      </c>
      <c r="D51" s="18">
        <f t="shared" si="6"/>
        <v>9531734.75</v>
      </c>
      <c r="E51" s="19">
        <f t="shared" si="8"/>
        <v>93.768341384498783</v>
      </c>
    </row>
    <row r="52" spans="1:5" x14ac:dyDescent="0.3">
      <c r="A52" s="17" t="s">
        <v>45</v>
      </c>
      <c r="B52" s="18">
        <f>[4]SCF!C48</f>
        <v>3961950</v>
      </c>
      <c r="C52" s="18">
        <v>1248984.58</v>
      </c>
      <c r="D52" s="18">
        <f t="shared" si="6"/>
        <v>2712965.42</v>
      </c>
      <c r="E52" s="19">
        <f t="shared" si="8"/>
        <v>68.475508777243533</v>
      </c>
    </row>
    <row r="53" spans="1:5" ht="15" customHeight="1" x14ac:dyDescent="0.3">
      <c r="A53" s="17" t="s">
        <v>46</v>
      </c>
      <c r="B53" s="18">
        <f>[4]SCF!C49</f>
        <v>12398775</v>
      </c>
      <c r="C53" s="18">
        <v>3822223.86</v>
      </c>
      <c r="D53" s="18">
        <f t="shared" si="6"/>
        <v>8576551.1400000006</v>
      </c>
      <c r="E53" s="19">
        <f t="shared" si="8"/>
        <v>69.172568580363787</v>
      </c>
    </row>
    <row r="54" spans="1:5" ht="15" customHeight="1" x14ac:dyDescent="0.3">
      <c r="A54" s="17" t="s">
        <v>47</v>
      </c>
      <c r="B54" s="18">
        <f>[4]SCF!C50</f>
        <v>11158400</v>
      </c>
      <c r="C54" s="18">
        <v>2569168.62</v>
      </c>
      <c r="D54" s="18">
        <f t="shared" si="6"/>
        <v>8589231.379999999</v>
      </c>
      <c r="E54" s="19">
        <f t="shared" si="8"/>
        <v>76.975474799254357</v>
      </c>
    </row>
    <row r="55" spans="1:5" ht="15" customHeight="1" x14ac:dyDescent="0.3">
      <c r="A55" s="17" t="s">
        <v>48</v>
      </c>
      <c r="B55" s="18">
        <f>[4]SCF!C51</f>
        <v>2484000</v>
      </c>
      <c r="C55" s="18">
        <v>858036.5</v>
      </c>
      <c r="D55" s="18">
        <f t="shared" si="6"/>
        <v>1625963.5</v>
      </c>
      <c r="E55" s="19">
        <f t="shared" si="8"/>
        <v>65.457467793880838</v>
      </c>
    </row>
    <row r="56" spans="1:5" ht="15" customHeight="1" x14ac:dyDescent="0.3">
      <c r="A56" s="17" t="s">
        <v>49</v>
      </c>
      <c r="B56" s="18">
        <f>[4]SCF!C52</f>
        <v>2067600</v>
      </c>
      <c r="C56" s="18">
        <v>939520.41</v>
      </c>
      <c r="D56" s="18">
        <f t="shared" si="6"/>
        <v>1128079.5899999999</v>
      </c>
      <c r="E56" s="19">
        <f t="shared" si="8"/>
        <v>54.559856355194427</v>
      </c>
    </row>
    <row r="57" spans="1:5" ht="15" customHeight="1" x14ac:dyDescent="0.3">
      <c r="A57" s="17" t="s">
        <v>50</v>
      </c>
      <c r="B57" s="18">
        <f>[4]SCF!C53</f>
        <v>18749850</v>
      </c>
      <c r="C57" s="18">
        <v>4270558.79</v>
      </c>
      <c r="D57" s="18">
        <f t="shared" si="6"/>
        <v>14479291.210000001</v>
      </c>
      <c r="E57" s="19">
        <f t="shared" si="8"/>
        <v>77.223504241367266</v>
      </c>
    </row>
    <row r="58" spans="1:5" ht="15" customHeight="1" x14ac:dyDescent="0.3">
      <c r="A58" s="17" t="s">
        <v>51</v>
      </c>
      <c r="B58" s="18">
        <f>[4]SCF!C54</f>
        <v>4355600</v>
      </c>
      <c r="C58" s="18">
        <v>166721</v>
      </c>
      <c r="D58" s="18">
        <f t="shared" si="6"/>
        <v>4188879</v>
      </c>
      <c r="E58" s="19">
        <f t="shared" si="8"/>
        <v>96.172260997336764</v>
      </c>
    </row>
    <row r="59" spans="1:5" ht="15" customHeight="1" x14ac:dyDescent="0.3">
      <c r="A59" s="17" t="s">
        <v>52</v>
      </c>
      <c r="B59" s="18">
        <f>[4]SCF!C55</f>
        <v>7021789</v>
      </c>
      <c r="C59" s="18">
        <v>1728026.9799999997</v>
      </c>
      <c r="D59" s="18">
        <f t="shared" si="6"/>
        <v>5293762.0200000005</v>
      </c>
      <c r="E59" s="19">
        <f t="shared" si="8"/>
        <v>75.390502619773969</v>
      </c>
    </row>
    <row r="60" spans="1:5" ht="15" customHeight="1" x14ac:dyDescent="0.3">
      <c r="A60" s="17" t="s">
        <v>53</v>
      </c>
      <c r="B60" s="18">
        <f>[4]SCF!C56</f>
        <v>6030083</v>
      </c>
      <c r="C60" s="18">
        <v>1686853.15</v>
      </c>
      <c r="D60" s="18">
        <f t="shared" si="6"/>
        <v>4343229.8499999996</v>
      </c>
      <c r="E60" s="19">
        <f t="shared" si="8"/>
        <v>72.026037618387676</v>
      </c>
    </row>
    <row r="61" spans="1:5" ht="15" customHeight="1" x14ac:dyDescent="0.3">
      <c r="A61" s="17" t="s">
        <v>54</v>
      </c>
      <c r="B61" s="18">
        <f>[4]SCF!C57</f>
        <v>1821600</v>
      </c>
      <c r="C61" s="18">
        <v>356712.5</v>
      </c>
      <c r="D61" s="18">
        <f t="shared" si="6"/>
        <v>1464887.5</v>
      </c>
      <c r="E61" s="19">
        <f t="shared" si="8"/>
        <v>80.417627360562136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109308741</v>
      </c>
      <c r="C63" s="18">
        <v>20378804</v>
      </c>
      <c r="D63" s="18">
        <f t="shared" ref="D63:D67" si="9">C63-B63</f>
        <v>-88929937</v>
      </c>
      <c r="E63" s="19">
        <f t="shared" ref="E63:E67" si="10">IFERROR(+D63/B63*100,0)</f>
        <v>-81.356656555032501</v>
      </c>
    </row>
    <row r="64" spans="1:5" x14ac:dyDescent="0.3">
      <c r="A64" s="24" t="s">
        <v>57</v>
      </c>
      <c r="B64" s="18">
        <f>[4]SCF!C61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[4]SCF!C62</f>
        <v>5581443</v>
      </c>
      <c r="C65" s="18">
        <v>2852974</v>
      </c>
      <c r="D65" s="18">
        <f t="shared" si="9"/>
        <v>-2728469</v>
      </c>
      <c r="E65" s="19">
        <f t="shared" si="10"/>
        <v>-48.884652230614918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10000000</v>
      </c>
      <c r="C67" s="18">
        <v>0</v>
      </c>
      <c r="D67" s="18">
        <f t="shared" si="9"/>
        <v>-10000000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124890184</v>
      </c>
      <c r="C68" s="31">
        <v>23231778</v>
      </c>
      <c r="D68" s="31">
        <f t="shared" ref="D68" si="11">+C68-B68</f>
        <v>-101658406</v>
      </c>
      <c r="E68" s="32">
        <f t="shared" ref="E68" si="12">+D68/B68*100</f>
        <v>-81.398235428974942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33844492</v>
      </c>
      <c r="C70" s="15">
        <v>12998162.319999998</v>
      </c>
      <c r="D70" s="15">
        <f t="shared" ref="D70:D82" si="13">+C70-B70</f>
        <v>-20846329.68</v>
      </c>
      <c r="E70" s="16">
        <f t="shared" ref="E70:E82" si="14">+D70/B70*100</f>
        <v>-61.594452887636784</v>
      </c>
    </row>
    <row r="71" spans="1:5" ht="15" customHeight="1" x14ac:dyDescent="0.3">
      <c r="A71" s="17" t="s">
        <v>14</v>
      </c>
      <c r="B71" s="18">
        <f>[4]SCF!C68</f>
        <v>27105157</v>
      </c>
      <c r="C71" s="18">
        <v>10497023.52</v>
      </c>
      <c r="D71" s="18">
        <f t="shared" si="13"/>
        <v>-16608133.48</v>
      </c>
      <c r="E71" s="19">
        <f t="shared" ref="E71:E81" si="15">IFERROR(+D71/B71*100,0)</f>
        <v>-61.272965436060744</v>
      </c>
    </row>
    <row r="72" spans="1:5" ht="15" customHeight="1" x14ac:dyDescent="0.3">
      <c r="A72" s="17" t="s">
        <v>15</v>
      </c>
      <c r="B72" s="18">
        <f>[4]SCF!C69</f>
        <v>257458</v>
      </c>
      <c r="C72" s="18">
        <v>100059.91</v>
      </c>
      <c r="D72" s="18">
        <f t="shared" si="13"/>
        <v>-157398.09</v>
      </c>
      <c r="E72" s="19">
        <f t="shared" si="15"/>
        <v>-61.135443450970641</v>
      </c>
    </row>
    <row r="73" spans="1:5" ht="15" customHeight="1" x14ac:dyDescent="0.3">
      <c r="A73" s="17" t="s">
        <v>16</v>
      </c>
      <c r="B73" s="18">
        <f>[4]SCF!C70</f>
        <v>0</v>
      </c>
      <c r="C73" s="18">
        <v>88.85</v>
      </c>
      <c r="D73" s="18">
        <f t="shared" si="13"/>
        <v>88.85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4375.0300000000007</v>
      </c>
      <c r="D74" s="18">
        <f t="shared" si="13"/>
        <v>4375.0300000000007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6481877</v>
      </c>
      <c r="C75" s="18">
        <v>2396615.0100000002</v>
      </c>
      <c r="D75" s="18">
        <f t="shared" si="13"/>
        <v>-4085261.9899999998</v>
      </c>
      <c r="E75" s="19">
        <f t="shared" si="15"/>
        <v>-63.025910396016457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[4]SCF!C75</f>
        <v>165466636</v>
      </c>
      <c r="C78" s="18">
        <v>54943114.200000003</v>
      </c>
      <c r="D78" s="18">
        <f t="shared" si="16"/>
        <v>-110523521.8</v>
      </c>
      <c r="E78" s="19">
        <f t="shared" si="15"/>
        <v>-66.79504972833314</v>
      </c>
    </row>
    <row r="79" spans="1:5" ht="15" customHeight="1" x14ac:dyDescent="0.3">
      <c r="A79" s="24" t="s">
        <v>67</v>
      </c>
      <c r="B79" s="18">
        <f>[4]SCF!C76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11153865.720000001</v>
      </c>
      <c r="D81" s="18">
        <f t="shared" si="16"/>
        <v>11153865.720000001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199311128</v>
      </c>
      <c r="C82" s="31">
        <v>79095142.239999995</v>
      </c>
      <c r="D82" s="31">
        <f t="shared" si="13"/>
        <v>-120215985.76000001</v>
      </c>
      <c r="E82" s="32">
        <f t="shared" si="14"/>
        <v>-60.315742009146625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160488335</v>
      </c>
      <c r="C85" s="18">
        <v>30638534.619999997</v>
      </c>
      <c r="D85" s="18">
        <f t="shared" si="17"/>
        <v>-129849800.38</v>
      </c>
      <c r="E85" s="19">
        <f t="shared" si="18"/>
        <v>-80.909182826278297</v>
      </c>
    </row>
    <row r="86" spans="1:5" ht="15" customHeight="1" x14ac:dyDescent="0.3">
      <c r="A86" s="24" t="s">
        <v>74</v>
      </c>
      <c r="B86" s="18">
        <f>[4]SCF!C83</f>
        <v>13780014</v>
      </c>
      <c r="C86" s="18">
        <v>741209</v>
      </c>
      <c r="D86" s="18">
        <f t="shared" si="17"/>
        <v>-13038805</v>
      </c>
      <c r="E86" s="19">
        <f t="shared" si="18"/>
        <v>-94.621130283321918</v>
      </c>
    </row>
    <row r="87" spans="1:5" ht="15" customHeight="1" x14ac:dyDescent="0.3">
      <c r="A87" s="30" t="s">
        <v>75</v>
      </c>
      <c r="B87" s="33">
        <f>+B84+B85+B86</f>
        <v>174268349</v>
      </c>
      <c r="C87" s="31">
        <v>31379743.619999997</v>
      </c>
      <c r="D87" s="31">
        <f t="shared" si="17"/>
        <v>-142888605.38</v>
      </c>
      <c r="E87" s="32">
        <f>+D87/B87*100</f>
        <v>-81.993434952436488</v>
      </c>
    </row>
    <row r="88" spans="1:5" ht="18" customHeight="1" x14ac:dyDescent="0.3">
      <c r="A88" s="25" t="s">
        <v>76</v>
      </c>
      <c r="B88" s="27">
        <f>+B45+B46+B68+B82+B87</f>
        <v>1819669445</v>
      </c>
      <c r="C88" s="27">
        <v>632648948.62</v>
      </c>
      <c r="D88" s="27">
        <f t="shared" si="17"/>
        <v>-1187020496.3800001</v>
      </c>
      <c r="E88" s="28">
        <f>+D88/B88*100</f>
        <v>-65.232754203882351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36630101</v>
      </c>
      <c r="C91" s="18">
        <v>13439834.550000001</v>
      </c>
      <c r="D91" s="18">
        <f t="shared" ref="D91:D98" si="19">+C91-B91</f>
        <v>-23190266.449999999</v>
      </c>
      <c r="E91" s="19">
        <f>IFERROR(+D91/B91*100,0)</f>
        <v>-63.309316155038722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27172462</v>
      </c>
      <c r="C93" s="18">
        <v>0</v>
      </c>
      <c r="D93" s="18">
        <f t="shared" si="19"/>
        <v>-27172462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23056025.879999999</v>
      </c>
      <c r="D97" s="18">
        <f t="shared" si="19"/>
        <v>23056025.879999999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63802563</v>
      </c>
      <c r="C98" s="31">
        <v>36495860.43</v>
      </c>
      <c r="D98" s="31">
        <f t="shared" si="19"/>
        <v>-27306702.57</v>
      </c>
      <c r="E98" s="32">
        <f t="shared" ref="E98" si="21">+D98/B98*100</f>
        <v>-42.798754918356494</v>
      </c>
    </row>
    <row r="99" spans="1:5" ht="15" customHeight="1" x14ac:dyDescent="0.3">
      <c r="A99" s="34" t="s">
        <v>86</v>
      </c>
      <c r="B99" s="35">
        <f>+B42-B88-B98</f>
        <v>121182861</v>
      </c>
      <c r="C99" s="36">
        <v>43130263.009999938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8675815</v>
      </c>
      <c r="C100" s="18">
        <v>43429618.049999997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129858676</v>
      </c>
      <c r="C101" s="36">
        <v>86559881.059999943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ORMECO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ORMECO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4228975367</v>
      </c>
      <c r="C16" s="15">
        <v>1937930926.54</v>
      </c>
      <c r="D16" s="15">
        <f>+C16-B16</f>
        <v>-2291044440.46</v>
      </c>
      <c r="E16" s="16">
        <f t="shared" ref="E16:E42" si="0">+D16/B16*100</f>
        <v>-54.174929897623116</v>
      </c>
    </row>
    <row r="17" spans="1:5" ht="15" customHeight="1" x14ac:dyDescent="0.3">
      <c r="A17" s="17" t="s">
        <v>11</v>
      </c>
      <c r="B17" s="18">
        <f>[5]SCF!C13</f>
        <v>3646254545</v>
      </c>
      <c r="C17" s="18">
        <v>1771057052.49</v>
      </c>
      <c r="D17" s="18">
        <f t="shared" ref="D17:D42" si="1">+C17-B17</f>
        <v>-1875197492.51</v>
      </c>
      <c r="E17" s="19">
        <f t="shared" ref="E17:E18" si="2">IFERROR(+D17/B17*100,0)</f>
        <v>-51.428046763257441</v>
      </c>
    </row>
    <row r="18" spans="1:5" ht="15" customHeight="1" x14ac:dyDescent="0.3">
      <c r="A18" s="17" t="s">
        <v>12</v>
      </c>
      <c r="B18" s="18">
        <f>[5]SCF!C14</f>
        <v>161819479</v>
      </c>
      <c r="C18" s="18">
        <v>108871676.59</v>
      </c>
      <c r="D18" s="18">
        <f t="shared" si="1"/>
        <v>-52947802.409999996</v>
      </c>
      <c r="E18" s="19">
        <f t="shared" si="2"/>
        <v>-32.720289755722177</v>
      </c>
    </row>
    <row r="19" spans="1:5" ht="15" customHeight="1" x14ac:dyDescent="0.3">
      <c r="A19" s="20" t="s">
        <v>13</v>
      </c>
      <c r="B19" s="15">
        <f>[5]SCF!C15</f>
        <v>78206012</v>
      </c>
      <c r="C19" s="21">
        <v>37888598.939999998</v>
      </c>
      <c r="D19" s="21">
        <f t="shared" si="1"/>
        <v>-40317413.060000002</v>
      </c>
      <c r="E19" s="22">
        <f t="shared" si="0"/>
        <v>-51.5528308232876</v>
      </c>
    </row>
    <row r="20" spans="1:5" ht="15" customHeight="1" x14ac:dyDescent="0.3">
      <c r="A20" s="23" t="s">
        <v>14</v>
      </c>
      <c r="B20" s="18">
        <f>[5]SCF!C16</f>
        <v>61855043</v>
      </c>
      <c r="C20" s="18">
        <v>30363246.969999999</v>
      </c>
      <c r="D20" s="18">
        <f t="shared" si="1"/>
        <v>-31491796.030000001</v>
      </c>
      <c r="E20" s="19">
        <f t="shared" ref="E20:E28" si="3">IFERROR(+D20/B20*100,0)</f>
        <v>-50.912253072073689</v>
      </c>
    </row>
    <row r="21" spans="1:5" ht="15" customHeight="1" x14ac:dyDescent="0.3">
      <c r="A21" s="23" t="s">
        <v>15</v>
      </c>
      <c r="B21" s="18">
        <f>[5]SCF!C17</f>
        <v>624644</v>
      </c>
      <c r="C21" s="18">
        <v>288437.52</v>
      </c>
      <c r="D21" s="18">
        <f t="shared" si="1"/>
        <v>-336206.48</v>
      </c>
      <c r="E21" s="19">
        <f t="shared" si="3"/>
        <v>-53.82369477654472</v>
      </c>
    </row>
    <row r="22" spans="1:5" ht="15" customHeight="1" x14ac:dyDescent="0.3">
      <c r="A22" s="23" t="s">
        <v>16</v>
      </c>
      <c r="B22" s="18">
        <f>[5]SCF!C18</f>
        <v>0</v>
      </c>
      <c r="C22" s="18">
        <v>399.91999999999996</v>
      </c>
      <c r="D22" s="18">
        <f t="shared" si="1"/>
        <v>399.91999999999996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7247.1299999999992</v>
      </c>
      <c r="D23" s="18">
        <f t="shared" si="1"/>
        <v>7247.1299999999992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15726325</v>
      </c>
      <c r="C24" s="18">
        <v>7229267.4000000004</v>
      </c>
      <c r="D24" s="18">
        <f t="shared" si="1"/>
        <v>-8497057.5999999996</v>
      </c>
      <c r="E24" s="19">
        <f t="shared" si="3"/>
        <v>-54.030789774470513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[5]SCF!C23</f>
        <v>342695331</v>
      </c>
      <c r="C27" s="18">
        <v>20113598.52</v>
      </c>
      <c r="D27" s="18">
        <f t="shared" si="1"/>
        <v>-322581732.48000002</v>
      </c>
      <c r="E27" s="19">
        <f t="shared" si="3"/>
        <v>-94.130763771625482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68121388</v>
      </c>
      <c r="C29" s="15">
        <v>132901055.59</v>
      </c>
      <c r="D29" s="15">
        <f t="shared" si="1"/>
        <v>64779667.590000004</v>
      </c>
      <c r="E29" s="16">
        <f t="shared" si="0"/>
        <v>95.094462241432893</v>
      </c>
    </row>
    <row r="30" spans="1:5" ht="15" customHeight="1" x14ac:dyDescent="0.3">
      <c r="A30" s="17" t="s">
        <v>24</v>
      </c>
      <c r="B30" s="18">
        <f>[5]SCF!C26</f>
        <v>30342521</v>
      </c>
      <c r="C30" s="18">
        <v>123216713.65000001</v>
      </c>
      <c r="D30" s="18">
        <f t="shared" si="1"/>
        <v>92874192.650000006</v>
      </c>
      <c r="E30" s="19">
        <f t="shared" ref="E30:E32" si="4">IFERROR(+D30/B30*100,0)</f>
        <v>306.08594668188579</v>
      </c>
    </row>
    <row r="31" spans="1:5" ht="15" customHeight="1" x14ac:dyDescent="0.3">
      <c r="A31" s="17" t="s">
        <v>25</v>
      </c>
      <c r="B31" s="18">
        <f>[5]SCF!C27</f>
        <v>2573235</v>
      </c>
      <c r="C31" s="18">
        <v>111170.87</v>
      </c>
      <c r="D31" s="18">
        <f t="shared" si="1"/>
        <v>-2462064.13</v>
      </c>
      <c r="E31" s="19">
        <f t="shared" si="4"/>
        <v>-95.679723383212178</v>
      </c>
    </row>
    <row r="32" spans="1:5" x14ac:dyDescent="0.3">
      <c r="A32" s="17" t="s">
        <v>26</v>
      </c>
      <c r="B32" s="18">
        <f>[5]SCF!C28</f>
        <v>35205632</v>
      </c>
      <c r="C32" s="18">
        <v>9573171.0699999966</v>
      </c>
      <c r="D32" s="18">
        <f t="shared" si="1"/>
        <v>-25632460.930000003</v>
      </c>
      <c r="E32" s="19">
        <f t="shared" si="4"/>
        <v>-72.807842023685311</v>
      </c>
    </row>
    <row r="33" spans="1:5" x14ac:dyDescent="0.3">
      <c r="A33" s="14" t="s">
        <v>27</v>
      </c>
      <c r="B33" s="15">
        <f>[5]SCF!C29</f>
        <v>434984969</v>
      </c>
      <c r="C33" s="15">
        <v>0</v>
      </c>
      <c r="D33" s="15">
        <f t="shared" si="1"/>
        <v>-434984969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33690300</v>
      </c>
      <c r="C34" s="18">
        <v>0</v>
      </c>
      <c r="D34" s="18">
        <f t="shared" si="1"/>
        <v>-33690300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[5]SCF!C31</f>
        <v>401294669</v>
      </c>
      <c r="C35" s="18">
        <v>0</v>
      </c>
      <c r="D35" s="18">
        <f t="shared" si="1"/>
        <v>-401294669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0</v>
      </c>
      <c r="C40" s="18">
        <v>67554669.479999989</v>
      </c>
      <c r="D40" s="18">
        <f t="shared" si="1"/>
        <v>67554669.479999989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[5]SCF!C37</f>
        <v>533926790</v>
      </c>
      <c r="C41" s="18">
        <v>0</v>
      </c>
      <c r="D41" s="18">
        <f t="shared" si="1"/>
        <v>-533926790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[5]SCF!C38</f>
        <v>5266008514</v>
      </c>
      <c r="C42" s="27">
        <v>2138386651.6099999</v>
      </c>
      <c r="D42" s="27">
        <f t="shared" si="1"/>
        <v>-3127621862.3900003</v>
      </c>
      <c r="E42" s="28">
        <f t="shared" si="0"/>
        <v>-59.392647278769672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3303597711</v>
      </c>
      <c r="C45" s="18">
        <v>1640526575.3099999</v>
      </c>
      <c r="D45" s="18">
        <f>C45-B45</f>
        <v>-1663071135.6900001</v>
      </c>
      <c r="E45" s="19">
        <f>IFERROR(+D45/B45*100,0)</f>
        <v>-50.341212253309983</v>
      </c>
    </row>
    <row r="46" spans="1:5" ht="15" customHeight="1" x14ac:dyDescent="0.3">
      <c r="A46" s="14" t="s">
        <v>39</v>
      </c>
      <c r="B46" s="15">
        <f>[5]SCF!C42</f>
        <v>416621188</v>
      </c>
      <c r="C46" s="15">
        <v>170370614.83000001</v>
      </c>
      <c r="D46" s="15">
        <f t="shared" ref="D46:D61" si="6">+B46-C46</f>
        <v>246250573.16999999</v>
      </c>
      <c r="E46" s="16">
        <f t="shared" ref="E46" si="7">+D46/B46*100</f>
        <v>59.106588974058603</v>
      </c>
    </row>
    <row r="47" spans="1:5" ht="15" customHeight="1" x14ac:dyDescent="0.3">
      <c r="A47" s="17" t="s">
        <v>40</v>
      </c>
      <c r="B47" s="18">
        <f>[5]SCF!C43</f>
        <v>207847477</v>
      </c>
      <c r="C47" s="18">
        <v>97715488.769999996</v>
      </c>
      <c r="D47" s="18">
        <f t="shared" si="6"/>
        <v>110131988.23</v>
      </c>
      <c r="E47" s="19">
        <f t="shared" ref="E47:E61" si="8">IFERROR(+D47/B47*100,0)</f>
        <v>52.986925710914456</v>
      </c>
    </row>
    <row r="48" spans="1:5" ht="15" customHeight="1" x14ac:dyDescent="0.3">
      <c r="A48" s="17" t="s">
        <v>41</v>
      </c>
      <c r="B48" s="18">
        <f>[5]SCF!C44</f>
        <v>16607410</v>
      </c>
      <c r="C48" s="18">
        <v>10112487.609999999</v>
      </c>
      <c r="D48" s="18">
        <f t="shared" si="6"/>
        <v>6494922.3900000006</v>
      </c>
      <c r="E48" s="19">
        <f t="shared" si="8"/>
        <v>39.108580988847748</v>
      </c>
    </row>
    <row r="49" spans="1:5" ht="15" customHeight="1" x14ac:dyDescent="0.3">
      <c r="A49" s="17" t="s">
        <v>42</v>
      </c>
      <c r="B49" s="18">
        <f>[5]SCF!C45</f>
        <v>56393398</v>
      </c>
      <c r="C49" s="18">
        <v>15710165.760000002</v>
      </c>
      <c r="D49" s="18">
        <f t="shared" si="6"/>
        <v>40683232.239999995</v>
      </c>
      <c r="E49" s="19">
        <f t="shared" si="8"/>
        <v>72.141835184324222</v>
      </c>
    </row>
    <row r="50" spans="1:5" ht="15" customHeight="1" x14ac:dyDescent="0.3">
      <c r="A50" s="17" t="s">
        <v>43</v>
      </c>
      <c r="B50" s="18">
        <f>[5]SCF!C46</f>
        <v>16221476</v>
      </c>
      <c r="C50" s="18">
        <v>5241903.63</v>
      </c>
      <c r="D50" s="18">
        <f t="shared" si="6"/>
        <v>10979572.370000001</v>
      </c>
      <c r="E50" s="19">
        <f t="shared" si="8"/>
        <v>67.685408960319023</v>
      </c>
    </row>
    <row r="51" spans="1:5" ht="15" customHeight="1" x14ac:dyDescent="0.3">
      <c r="A51" s="17" t="s">
        <v>44</v>
      </c>
      <c r="B51" s="18">
        <f>[5]SCF!C47</f>
        <v>12857941</v>
      </c>
      <c r="C51" s="18">
        <v>4500858.59</v>
      </c>
      <c r="D51" s="18">
        <f t="shared" si="6"/>
        <v>8357082.4100000001</v>
      </c>
      <c r="E51" s="19">
        <f t="shared" si="8"/>
        <v>64.995495079655441</v>
      </c>
    </row>
    <row r="52" spans="1:5" x14ac:dyDescent="0.3">
      <c r="A52" s="17" t="s">
        <v>45</v>
      </c>
      <c r="B52" s="18">
        <f>[5]SCF!C48</f>
        <v>3606780</v>
      </c>
      <c r="C52" s="18">
        <v>1289048.08</v>
      </c>
      <c r="D52" s="18">
        <f t="shared" si="6"/>
        <v>2317731.92</v>
      </c>
      <c r="E52" s="19">
        <f t="shared" si="8"/>
        <v>64.2604184341712</v>
      </c>
    </row>
    <row r="53" spans="1:5" ht="15" customHeight="1" x14ac:dyDescent="0.3">
      <c r="A53" s="17" t="s">
        <v>46</v>
      </c>
      <c r="B53" s="18">
        <f>[5]SCF!C49</f>
        <v>18785515</v>
      </c>
      <c r="C53" s="18">
        <v>8055118.4299999997</v>
      </c>
      <c r="D53" s="18">
        <f t="shared" si="6"/>
        <v>10730396.57</v>
      </c>
      <c r="E53" s="19">
        <f t="shared" si="8"/>
        <v>57.12058769748927</v>
      </c>
    </row>
    <row r="54" spans="1:5" ht="15" customHeight="1" x14ac:dyDescent="0.3">
      <c r="A54" s="17" t="s">
        <v>47</v>
      </c>
      <c r="B54" s="18">
        <f>[5]SCF!C50</f>
        <v>9227990</v>
      </c>
      <c r="C54" s="18">
        <v>3517542.0100000007</v>
      </c>
      <c r="D54" s="18">
        <f t="shared" si="6"/>
        <v>5710447.9899999993</v>
      </c>
      <c r="E54" s="19">
        <f t="shared" si="8"/>
        <v>61.881818142412371</v>
      </c>
    </row>
    <row r="55" spans="1:5" ht="15" customHeight="1" x14ac:dyDescent="0.3">
      <c r="A55" s="17" t="s">
        <v>48</v>
      </c>
      <c r="B55" s="18">
        <f>[5]SCF!C51</f>
        <v>2902000</v>
      </c>
      <c r="C55" s="18">
        <v>1152333</v>
      </c>
      <c r="D55" s="18">
        <f t="shared" si="6"/>
        <v>1749667</v>
      </c>
      <c r="E55" s="19">
        <f t="shared" si="8"/>
        <v>60.291764300482434</v>
      </c>
    </row>
    <row r="56" spans="1:5" ht="15" customHeight="1" x14ac:dyDescent="0.3">
      <c r="A56" s="17" t="s">
        <v>49</v>
      </c>
      <c r="B56" s="18">
        <f>[5]SCF!C52</f>
        <v>2772000</v>
      </c>
      <c r="C56" s="18">
        <v>1306478.1499999999</v>
      </c>
      <c r="D56" s="18">
        <f t="shared" si="6"/>
        <v>1465521.85</v>
      </c>
      <c r="E56" s="19">
        <f t="shared" si="8"/>
        <v>52.868753607503614</v>
      </c>
    </row>
    <row r="57" spans="1:5" ht="15" customHeight="1" x14ac:dyDescent="0.3">
      <c r="A57" s="17" t="s">
        <v>50</v>
      </c>
      <c r="B57" s="18">
        <f>[5]SCF!C53</f>
        <v>42866713</v>
      </c>
      <c r="C57" s="18">
        <v>8366355.6699999999</v>
      </c>
      <c r="D57" s="18">
        <f t="shared" si="6"/>
        <v>34500357.329999998</v>
      </c>
      <c r="E57" s="19">
        <f t="shared" si="8"/>
        <v>80.482861678710933</v>
      </c>
    </row>
    <row r="58" spans="1:5" ht="15" customHeight="1" x14ac:dyDescent="0.3">
      <c r="A58" s="17" t="s">
        <v>51</v>
      </c>
      <c r="B58" s="18">
        <f>[5]SCF!C54</f>
        <v>3684820</v>
      </c>
      <c r="C58" s="18">
        <v>640020.36</v>
      </c>
      <c r="D58" s="18">
        <f t="shared" si="6"/>
        <v>3044799.64</v>
      </c>
      <c r="E58" s="19">
        <f t="shared" si="8"/>
        <v>82.630892146699168</v>
      </c>
    </row>
    <row r="59" spans="1:5" ht="15" customHeight="1" x14ac:dyDescent="0.3">
      <c r="A59" s="17" t="s">
        <v>52</v>
      </c>
      <c r="B59" s="18">
        <f>[5]SCF!C55</f>
        <v>15692800</v>
      </c>
      <c r="C59" s="18">
        <v>9697370.8100000005</v>
      </c>
      <c r="D59" s="18">
        <f t="shared" si="6"/>
        <v>5995429.1899999995</v>
      </c>
      <c r="E59" s="19">
        <f t="shared" si="8"/>
        <v>38.204967819637027</v>
      </c>
    </row>
    <row r="60" spans="1:5" ht="15" customHeight="1" x14ac:dyDescent="0.3">
      <c r="A60" s="17" t="s">
        <v>53</v>
      </c>
      <c r="B60" s="18">
        <f>[5]SCF!C56</f>
        <v>2912730</v>
      </c>
      <c r="C60" s="18">
        <v>1166155.3400000001</v>
      </c>
      <c r="D60" s="18">
        <f t="shared" si="6"/>
        <v>1746574.66</v>
      </c>
      <c r="E60" s="19">
        <f t="shared" si="8"/>
        <v>59.963493355031183</v>
      </c>
    </row>
    <row r="61" spans="1:5" ht="15" customHeight="1" x14ac:dyDescent="0.3">
      <c r="A61" s="17" t="s">
        <v>54</v>
      </c>
      <c r="B61" s="18">
        <f>[5]SCF!C57</f>
        <v>4242138</v>
      </c>
      <c r="C61" s="18">
        <v>1899288.62</v>
      </c>
      <c r="D61" s="18">
        <f t="shared" si="6"/>
        <v>2342849.38</v>
      </c>
      <c r="E61" s="19">
        <f t="shared" si="8"/>
        <v>55.22803312857809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48824097</v>
      </c>
      <c r="C63" s="18">
        <v>22006857</v>
      </c>
      <c r="D63" s="18">
        <f t="shared" ref="D63:D67" si="9">C63-B63</f>
        <v>-26817240</v>
      </c>
      <c r="E63" s="19">
        <f t="shared" ref="E63:E67" si="10">IFERROR(+D63/B63*100,0)</f>
        <v>-54.926238574366259</v>
      </c>
    </row>
    <row r="64" spans="1:5" x14ac:dyDescent="0.3">
      <c r="A64" s="24" t="s">
        <v>57</v>
      </c>
      <c r="B64" s="18">
        <f>[5]SCF!C61</f>
        <v>56013249</v>
      </c>
      <c r="C64" s="18">
        <v>0</v>
      </c>
      <c r="D64" s="18">
        <f t="shared" si="9"/>
        <v>-56013249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104837346</v>
      </c>
      <c r="C68" s="31">
        <v>22006857</v>
      </c>
      <c r="D68" s="31">
        <f t="shared" ref="D68" si="11">+C68-B68</f>
        <v>-82830489</v>
      </c>
      <c r="E68" s="32">
        <f t="shared" ref="E68" si="12">+D68/B68*100</f>
        <v>-79.008571048717698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78206012</v>
      </c>
      <c r="C70" s="15">
        <v>36692526.600000001</v>
      </c>
      <c r="D70" s="15">
        <f t="shared" ref="D70:D82" si="13">+C70-B70</f>
        <v>-41513485.399999999</v>
      </c>
      <c r="E70" s="16">
        <f t="shared" ref="E70:E82" si="14">+D70/B70*100</f>
        <v>-53.082217515451369</v>
      </c>
    </row>
    <row r="71" spans="1:5" ht="15" customHeight="1" x14ac:dyDescent="0.3">
      <c r="A71" s="17" t="s">
        <v>14</v>
      </c>
      <c r="B71" s="18">
        <f>[5]SCF!C68</f>
        <v>61855043</v>
      </c>
      <c r="C71" s="18">
        <v>29347128.129999999</v>
      </c>
      <c r="D71" s="18">
        <f t="shared" si="13"/>
        <v>-32507914.870000001</v>
      </c>
      <c r="E71" s="19">
        <f t="shared" ref="E71:E81" si="15">IFERROR(+D71/B71*100,0)</f>
        <v>-52.55499518446701</v>
      </c>
    </row>
    <row r="72" spans="1:5" ht="15" customHeight="1" x14ac:dyDescent="0.3">
      <c r="A72" s="17" t="s">
        <v>15</v>
      </c>
      <c r="B72" s="18">
        <f>[5]SCF!C69</f>
        <v>624644</v>
      </c>
      <c r="C72" s="18">
        <v>281622.71000000002</v>
      </c>
      <c r="D72" s="18">
        <f t="shared" si="13"/>
        <v>-343021.29</v>
      </c>
      <c r="E72" s="19">
        <f t="shared" si="15"/>
        <v>-54.914685805034544</v>
      </c>
    </row>
    <row r="73" spans="1:5" ht="15" customHeight="1" x14ac:dyDescent="0.3">
      <c r="A73" s="17" t="s">
        <v>16</v>
      </c>
      <c r="B73" s="18">
        <f>[5]SCF!C70</f>
        <v>0</v>
      </c>
      <c r="C73" s="18">
        <v>517.05000000000007</v>
      </c>
      <c r="D73" s="18">
        <f t="shared" si="13"/>
        <v>517.05000000000007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9682.1500000000015</v>
      </c>
      <c r="D74" s="18">
        <f t="shared" si="13"/>
        <v>9682.1500000000015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15726325</v>
      </c>
      <c r="C75" s="18">
        <v>7053576.5599999996</v>
      </c>
      <c r="D75" s="18">
        <f t="shared" si="13"/>
        <v>-8672748.4400000013</v>
      </c>
      <c r="E75" s="19">
        <f t="shared" si="15"/>
        <v>-55.147966482951361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[5]SCF!C75</f>
        <v>342695331</v>
      </c>
      <c r="C78" s="18">
        <v>169226694.83000001</v>
      </c>
      <c r="D78" s="18">
        <f t="shared" si="16"/>
        <v>-173468636.16999999</v>
      </c>
      <c r="E78" s="19">
        <f t="shared" si="15"/>
        <v>-50.618908540075793</v>
      </c>
    </row>
    <row r="79" spans="1:5" ht="15" customHeight="1" x14ac:dyDescent="0.3">
      <c r="A79" s="24" t="s">
        <v>67</v>
      </c>
      <c r="B79" s="18">
        <f>[5]SCF!C76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420901343</v>
      </c>
      <c r="C82" s="31">
        <v>205919221.43000001</v>
      </c>
      <c r="D82" s="31">
        <f t="shared" si="13"/>
        <v>-214982121.56999999</v>
      </c>
      <c r="E82" s="32">
        <f t="shared" si="14"/>
        <v>-51.076606227412299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[5]SCF!C82</f>
        <v>822270322</v>
      </c>
      <c r="C85" s="18">
        <v>38105787.030000001</v>
      </c>
      <c r="D85" s="18">
        <f t="shared" si="17"/>
        <v>-784164534.97000003</v>
      </c>
      <c r="E85" s="19">
        <f t="shared" si="18"/>
        <v>-95.365783488656675</v>
      </c>
    </row>
    <row r="86" spans="1:5" ht="15" customHeight="1" x14ac:dyDescent="0.3">
      <c r="A86" s="24" t="s">
        <v>74</v>
      </c>
      <c r="B86" s="18">
        <f>[5]SCF!C83</f>
        <v>100930912</v>
      </c>
      <c r="C86" s="18">
        <v>13668961.449999999</v>
      </c>
      <c r="D86" s="18">
        <f t="shared" si="17"/>
        <v>-87261950.549999997</v>
      </c>
      <c r="E86" s="19">
        <f t="shared" si="18"/>
        <v>-86.457110929503926</v>
      </c>
    </row>
    <row r="87" spans="1:5" ht="15" customHeight="1" x14ac:dyDescent="0.3">
      <c r="A87" s="30" t="s">
        <v>75</v>
      </c>
      <c r="B87" s="33">
        <f>+B84+B85+B86</f>
        <v>923201234</v>
      </c>
      <c r="C87" s="31">
        <v>51774748.480000004</v>
      </c>
      <c r="D87" s="31">
        <f t="shared" si="17"/>
        <v>-871426485.51999998</v>
      </c>
      <c r="E87" s="32">
        <f>+D87/B87*100</f>
        <v>-94.391824168640568</v>
      </c>
    </row>
    <row r="88" spans="1:5" ht="18" customHeight="1" x14ac:dyDescent="0.3">
      <c r="A88" s="25" t="s">
        <v>76</v>
      </c>
      <c r="B88" s="27">
        <f>+B45+B46+B68+B82+B87</f>
        <v>5169158822</v>
      </c>
      <c r="C88" s="27">
        <v>2090598017.05</v>
      </c>
      <c r="D88" s="27">
        <f t="shared" si="17"/>
        <v>-3078560804.9499998</v>
      </c>
      <c r="E88" s="28">
        <f>+D88/B88*100</f>
        <v>-59.556320688921559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0</v>
      </c>
      <c r="C91" s="18">
        <v>108896046.27</v>
      </c>
      <c r="D91" s="18">
        <f t="shared" ref="D91:D98" si="19">+C91-B91</f>
        <v>108896046.27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36053884</v>
      </c>
      <c r="C93" s="18">
        <v>22749488.990000002</v>
      </c>
      <c r="D93" s="18">
        <f t="shared" si="19"/>
        <v>-13304395.009999998</v>
      </c>
      <c r="E93" s="19">
        <f t="shared" si="20"/>
        <v>-36.901419580758613</v>
      </c>
    </row>
    <row r="94" spans="1:5" ht="15" customHeight="1" x14ac:dyDescent="0.3">
      <c r="A94" s="24" t="s">
        <v>81</v>
      </c>
      <c r="B94" s="18">
        <f>[5]SCF!C91</f>
        <v>1010000</v>
      </c>
      <c r="C94" s="18">
        <v>500000</v>
      </c>
      <c r="D94" s="18">
        <f t="shared" si="19"/>
        <v>-510000</v>
      </c>
      <c r="E94" s="19">
        <f t="shared" si="20"/>
        <v>-50.495049504950494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101.33</v>
      </c>
      <c r="D97" s="18">
        <f t="shared" si="19"/>
        <v>101.33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37063884</v>
      </c>
      <c r="C98" s="31">
        <v>132145636.58999999</v>
      </c>
      <c r="D98" s="31">
        <f t="shared" si="19"/>
        <v>95081752.589999989</v>
      </c>
      <c r="E98" s="32">
        <f t="shared" ref="E98" si="21">+D98/B98*100</f>
        <v>256.5347781414381</v>
      </c>
    </row>
    <row r="99" spans="1:5" ht="15" customHeight="1" x14ac:dyDescent="0.3">
      <c r="A99" s="34" t="s">
        <v>86</v>
      </c>
      <c r="B99" s="35">
        <f>+B42-B88-B98</f>
        <v>59785808</v>
      </c>
      <c r="C99" s="36">
        <v>-84357002.030000046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122471149</v>
      </c>
      <c r="C100" s="18">
        <v>318390636.32999998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182256957</v>
      </c>
      <c r="C101" s="36">
        <v>234033634.29999995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PALECO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PALECO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3462630677</v>
      </c>
      <c r="C16" s="15">
        <v>1879288292.1399999</v>
      </c>
      <c r="D16" s="15">
        <f>+C16-B16</f>
        <v>-1583342384.8600001</v>
      </c>
      <c r="E16" s="16">
        <f t="shared" ref="E16:E42" si="0">+D16/B16*100</f>
        <v>-45.726574173131205</v>
      </c>
    </row>
    <row r="17" spans="1:5" ht="15" customHeight="1" x14ac:dyDescent="0.3">
      <c r="A17" s="17" t="s">
        <v>11</v>
      </c>
      <c r="B17" s="18">
        <f>[6]SCF!C13</f>
        <v>2901510005</v>
      </c>
      <c r="C17" s="18">
        <v>1761740893.9399998</v>
      </c>
      <c r="D17" s="18">
        <f t="shared" ref="D17:D42" si="1">+C17-B17</f>
        <v>-1139769111.0600002</v>
      </c>
      <c r="E17" s="19">
        <f t="shared" ref="E17:E18" si="2">IFERROR(+D17/B17*100,0)</f>
        <v>-39.281929378010197</v>
      </c>
    </row>
    <row r="18" spans="1:5" ht="15" customHeight="1" x14ac:dyDescent="0.3">
      <c r="A18" s="17" t="s">
        <v>12</v>
      </c>
      <c r="B18" s="18">
        <f>[6]SCF!C14</f>
        <v>104669848</v>
      </c>
      <c r="C18" s="18">
        <v>49573280.310000002</v>
      </c>
      <c r="D18" s="18">
        <f t="shared" si="1"/>
        <v>-55096567.689999998</v>
      </c>
      <c r="E18" s="19">
        <f t="shared" si="2"/>
        <v>-52.638432884702382</v>
      </c>
    </row>
    <row r="19" spans="1:5" ht="15" customHeight="1" x14ac:dyDescent="0.3">
      <c r="A19" s="20" t="s">
        <v>13</v>
      </c>
      <c r="B19" s="15">
        <f>[6]SCF!C15</f>
        <v>116068799</v>
      </c>
      <c r="C19" s="21">
        <v>40238744.989999995</v>
      </c>
      <c r="D19" s="21">
        <f t="shared" si="1"/>
        <v>-75830054.010000005</v>
      </c>
      <c r="E19" s="22">
        <f t="shared" si="0"/>
        <v>-65.331988151268803</v>
      </c>
    </row>
    <row r="20" spans="1:5" ht="15" customHeight="1" x14ac:dyDescent="0.3">
      <c r="A20" s="23" t="s">
        <v>14</v>
      </c>
      <c r="B20" s="18">
        <f>[6]SCF!C16</f>
        <v>116068799</v>
      </c>
      <c r="C20" s="18">
        <v>32153435.189999998</v>
      </c>
      <c r="D20" s="18">
        <f t="shared" si="1"/>
        <v>-83915363.810000002</v>
      </c>
      <c r="E20" s="19">
        <f t="shared" ref="E20:E28" si="3">IFERROR(+D20/B20*100,0)</f>
        <v>-72.297951329710926</v>
      </c>
    </row>
    <row r="21" spans="1:5" ht="15" customHeight="1" x14ac:dyDescent="0.3">
      <c r="A21" s="23" t="s">
        <v>15</v>
      </c>
      <c r="B21" s="18">
        <f>[6]SCF!C17</f>
        <v>0</v>
      </c>
      <c r="C21" s="18">
        <v>321352.15000000002</v>
      </c>
      <c r="D21" s="18">
        <f t="shared" si="1"/>
        <v>321352.15000000002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[6]SCF!C18</f>
        <v>0</v>
      </c>
      <c r="C22" s="18">
        <v>646.47</v>
      </c>
      <c r="D22" s="18">
        <f t="shared" si="1"/>
        <v>646.47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16280.36</v>
      </c>
      <c r="D23" s="18">
        <f t="shared" si="1"/>
        <v>16280.36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0</v>
      </c>
      <c r="C24" s="18">
        <v>7747030.8200000003</v>
      </c>
      <c r="D24" s="18">
        <f t="shared" si="1"/>
        <v>7747030.8200000003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[6]SCF!C23</f>
        <v>340382025</v>
      </c>
      <c r="C27" s="18">
        <v>27735372.899999999</v>
      </c>
      <c r="D27" s="18">
        <f t="shared" si="1"/>
        <v>-312646652.10000002</v>
      </c>
      <c r="E27" s="19">
        <f t="shared" si="3"/>
        <v>-91.851692844238769</v>
      </c>
    </row>
    <row r="28" spans="1:5" ht="15" customHeight="1" x14ac:dyDescent="0.3">
      <c r="A28" s="17" t="s">
        <v>22</v>
      </c>
      <c r="B28" s="18">
        <f>[6]SCF!C24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72617437</v>
      </c>
      <c r="C29" s="15">
        <v>31890213.720000003</v>
      </c>
      <c r="D29" s="15">
        <f t="shared" si="1"/>
        <v>-40727223.280000001</v>
      </c>
      <c r="E29" s="16">
        <f t="shared" si="0"/>
        <v>-56.084633336756298</v>
      </c>
    </row>
    <row r="30" spans="1:5" ht="15" customHeight="1" x14ac:dyDescent="0.3">
      <c r="A30" s="17" t="s">
        <v>24</v>
      </c>
      <c r="B30" s="18">
        <f>[6]SCF!C26</f>
        <v>57172323</v>
      </c>
      <c r="C30" s="18">
        <v>29246916.010000002</v>
      </c>
      <c r="D30" s="18">
        <f t="shared" si="1"/>
        <v>-27925406.989999998</v>
      </c>
      <c r="E30" s="19">
        <f t="shared" ref="E30:E32" si="4">IFERROR(+D30/B30*100,0)</f>
        <v>-48.844275559696946</v>
      </c>
    </row>
    <row r="31" spans="1:5" ht="15" customHeight="1" x14ac:dyDescent="0.3">
      <c r="A31" s="17" t="s">
        <v>25</v>
      </c>
      <c r="B31" s="18">
        <f>[6]SCF!C27</f>
        <v>0</v>
      </c>
      <c r="C31" s="18">
        <v>2793779.2900000005</v>
      </c>
      <c r="D31" s="18">
        <f t="shared" si="1"/>
        <v>2793779.2900000005</v>
      </c>
      <c r="E31" s="19">
        <f t="shared" si="4"/>
        <v>0</v>
      </c>
    </row>
    <row r="32" spans="1:5" x14ac:dyDescent="0.3">
      <c r="A32" s="17" t="s">
        <v>26</v>
      </c>
      <c r="B32" s="18">
        <f>[6]SCF!C28</f>
        <v>15445114</v>
      </c>
      <c r="C32" s="18">
        <v>-150481.57999999999</v>
      </c>
      <c r="D32" s="18">
        <f t="shared" si="1"/>
        <v>-15595595.58</v>
      </c>
      <c r="E32" s="19">
        <f t="shared" si="4"/>
        <v>-100.97429892715586</v>
      </c>
    </row>
    <row r="33" spans="1:5" x14ac:dyDescent="0.3">
      <c r="A33" s="14" t="s">
        <v>27</v>
      </c>
      <c r="B33" s="15">
        <f>[6]SCF!C29</f>
        <v>510163634</v>
      </c>
      <c r="C33" s="15">
        <v>17499834.789999999</v>
      </c>
      <c r="D33" s="15">
        <f t="shared" si="1"/>
        <v>-492663799.20999998</v>
      </c>
      <c r="E33" s="16">
        <f t="shared" si="0"/>
        <v>-96.569760440823586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0</v>
      </c>
      <c r="C35" s="18">
        <v>16938371</v>
      </c>
      <c r="D35" s="18">
        <f t="shared" si="1"/>
        <v>16938371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[6]SCF!C32</f>
        <v>510163634</v>
      </c>
      <c r="C36" s="18">
        <v>561463.79</v>
      </c>
      <c r="D36" s="18">
        <f t="shared" si="1"/>
        <v>-509602170.20999998</v>
      </c>
      <c r="E36" s="19">
        <f t="shared" si="5"/>
        <v>-99.889944372240365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2402326.3000000003</v>
      </c>
      <c r="D39" s="18">
        <f t="shared" si="1"/>
        <v>2402326.3000000003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0</v>
      </c>
      <c r="C40" s="18">
        <v>16034165.140000001</v>
      </c>
      <c r="D40" s="18">
        <f t="shared" si="1"/>
        <v>16034165.140000001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[6]SCF!C37</f>
        <v>92623780</v>
      </c>
      <c r="C41" s="18">
        <v>151485866.12</v>
      </c>
      <c r="D41" s="18">
        <f t="shared" si="1"/>
        <v>58862086.120000005</v>
      </c>
      <c r="E41" s="19">
        <f t="shared" si="5"/>
        <v>63.549647962974518</v>
      </c>
    </row>
    <row r="42" spans="1:5" ht="15" customHeight="1" x14ac:dyDescent="0.3">
      <c r="A42" s="25" t="s">
        <v>36</v>
      </c>
      <c r="B42" s="26">
        <f>[6]SCF!C38</f>
        <v>4138035528</v>
      </c>
      <c r="C42" s="27">
        <v>2098600698.21</v>
      </c>
      <c r="D42" s="27">
        <f t="shared" si="1"/>
        <v>-2039434829.79</v>
      </c>
      <c r="E42" s="28">
        <f t="shared" si="0"/>
        <v>-49.285097143080883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2673977562</v>
      </c>
      <c r="C45" s="18">
        <v>1557462069.49</v>
      </c>
      <c r="D45" s="18">
        <f>C45-B45</f>
        <v>-1116515492.51</v>
      </c>
      <c r="E45" s="19">
        <f>IFERROR(+D45/B45*100,0)</f>
        <v>-41.754856449689235</v>
      </c>
    </row>
    <row r="46" spans="1:5" ht="15" customHeight="1" x14ac:dyDescent="0.3">
      <c r="A46" s="14" t="s">
        <v>39</v>
      </c>
      <c r="B46" s="15">
        <f>[6]SCF!C42</f>
        <v>450186503</v>
      </c>
      <c r="C46" s="15">
        <v>180522162.33999997</v>
      </c>
      <c r="D46" s="15">
        <f t="shared" ref="D46:D61" si="6">+B46-C46</f>
        <v>269664340.66000003</v>
      </c>
      <c r="E46" s="16">
        <f t="shared" ref="E46" si="7">+D46/B46*100</f>
        <v>59.900583172303598</v>
      </c>
    </row>
    <row r="47" spans="1:5" ht="15" customHeight="1" x14ac:dyDescent="0.3">
      <c r="A47" s="17" t="s">
        <v>40</v>
      </c>
      <c r="B47" s="18">
        <f>[6]SCF!C43</f>
        <v>188211165</v>
      </c>
      <c r="C47" s="18">
        <v>103600051.16999999</v>
      </c>
      <c r="D47" s="18">
        <f t="shared" si="6"/>
        <v>84611113.830000013</v>
      </c>
      <c r="E47" s="19">
        <f t="shared" ref="E47:E61" si="8">IFERROR(+D47/B47*100,0)</f>
        <v>44.955416874445255</v>
      </c>
    </row>
    <row r="48" spans="1:5" ht="15" customHeight="1" x14ac:dyDescent="0.3">
      <c r="A48" s="17" t="s">
        <v>41</v>
      </c>
      <c r="B48" s="18">
        <f>[6]SCF!C44</f>
        <v>17158208</v>
      </c>
      <c r="C48" s="18">
        <v>8636625.2300000004</v>
      </c>
      <c r="D48" s="18">
        <f t="shared" si="6"/>
        <v>8521582.7699999996</v>
      </c>
      <c r="E48" s="19">
        <f t="shared" si="8"/>
        <v>49.664759688191211</v>
      </c>
    </row>
    <row r="49" spans="1:5" ht="15" customHeight="1" x14ac:dyDescent="0.3">
      <c r="A49" s="17" t="s">
        <v>42</v>
      </c>
      <c r="B49" s="18">
        <f>[6]SCF!C45</f>
        <v>93859575</v>
      </c>
      <c r="C49" s="18">
        <v>18977567.280000001</v>
      </c>
      <c r="D49" s="18">
        <f t="shared" si="6"/>
        <v>74882007.719999999</v>
      </c>
      <c r="E49" s="19">
        <f t="shared" si="8"/>
        <v>79.780893659490786</v>
      </c>
    </row>
    <row r="50" spans="1:5" ht="15" customHeight="1" x14ac:dyDescent="0.3">
      <c r="A50" s="17" t="s">
        <v>43</v>
      </c>
      <c r="B50" s="18">
        <f>[6]SCF!C46</f>
        <v>5495400</v>
      </c>
      <c r="C50" s="18">
        <v>1687506.6400000001</v>
      </c>
      <c r="D50" s="18">
        <f t="shared" si="6"/>
        <v>3807893.36</v>
      </c>
      <c r="E50" s="19">
        <f t="shared" si="8"/>
        <v>69.292378352804164</v>
      </c>
    </row>
    <row r="51" spans="1:5" ht="15" customHeight="1" x14ac:dyDescent="0.3">
      <c r="A51" s="17" t="s">
        <v>44</v>
      </c>
      <c r="B51" s="18">
        <f>[6]SCF!C47</f>
        <v>3900750</v>
      </c>
      <c r="C51" s="18">
        <v>2112703.7999999998</v>
      </c>
      <c r="D51" s="18">
        <f t="shared" si="6"/>
        <v>1788046.2000000002</v>
      </c>
      <c r="E51" s="19">
        <f t="shared" si="8"/>
        <v>45.83852336089214</v>
      </c>
    </row>
    <row r="52" spans="1:5" x14ac:dyDescent="0.3">
      <c r="A52" s="17" t="s">
        <v>45</v>
      </c>
      <c r="B52" s="18">
        <f>[6]SCF!C48</f>
        <v>3350000</v>
      </c>
      <c r="C52" s="18">
        <v>3124035.3300000005</v>
      </c>
      <c r="D52" s="18">
        <f t="shared" si="6"/>
        <v>225964.66999999946</v>
      </c>
      <c r="E52" s="19">
        <f t="shared" si="8"/>
        <v>6.7452140298507297</v>
      </c>
    </row>
    <row r="53" spans="1:5" ht="15" customHeight="1" x14ac:dyDescent="0.3">
      <c r="A53" s="17" t="s">
        <v>46</v>
      </c>
      <c r="B53" s="18">
        <f>[6]SCF!C49</f>
        <v>9350000</v>
      </c>
      <c r="C53" s="18">
        <v>10735601.190000001</v>
      </c>
      <c r="D53" s="18">
        <f t="shared" si="6"/>
        <v>-1385601.1900000013</v>
      </c>
      <c r="E53" s="19">
        <f t="shared" si="8"/>
        <v>-14.819264064171136</v>
      </c>
    </row>
    <row r="54" spans="1:5" ht="15" customHeight="1" x14ac:dyDescent="0.3">
      <c r="A54" s="17" t="s">
        <v>47</v>
      </c>
      <c r="B54" s="18">
        <f>[6]SCF!C50</f>
        <v>47339106</v>
      </c>
      <c r="C54" s="18">
        <v>5979195.6600000001</v>
      </c>
      <c r="D54" s="18">
        <f t="shared" si="6"/>
        <v>41359910.340000004</v>
      </c>
      <c r="E54" s="19">
        <f t="shared" si="8"/>
        <v>87.369436887971659</v>
      </c>
    </row>
    <row r="55" spans="1:5" ht="15" customHeight="1" x14ac:dyDescent="0.3">
      <c r="A55" s="17" t="s">
        <v>48</v>
      </c>
      <c r="B55" s="18">
        <f>[6]SCF!C51</f>
        <v>3031200</v>
      </c>
      <c r="C55" s="18">
        <v>2019951.01</v>
      </c>
      <c r="D55" s="18">
        <f t="shared" si="6"/>
        <v>1011248.99</v>
      </c>
      <c r="E55" s="19">
        <f t="shared" si="8"/>
        <v>33.36134171285299</v>
      </c>
    </row>
    <row r="56" spans="1:5" ht="15" customHeight="1" x14ac:dyDescent="0.3">
      <c r="A56" s="17" t="s">
        <v>49</v>
      </c>
      <c r="B56" s="18">
        <f>[6]SCF!C52</f>
        <v>2996800</v>
      </c>
      <c r="C56" s="18">
        <v>659509.16999999993</v>
      </c>
      <c r="D56" s="18">
        <f t="shared" si="6"/>
        <v>2337290.83</v>
      </c>
      <c r="E56" s="19">
        <f t="shared" si="8"/>
        <v>77.992886745862251</v>
      </c>
    </row>
    <row r="57" spans="1:5" ht="15" customHeight="1" x14ac:dyDescent="0.3">
      <c r="A57" s="17" t="s">
        <v>50</v>
      </c>
      <c r="B57" s="18">
        <f>[6]SCF!C53</f>
        <v>34584349</v>
      </c>
      <c r="C57" s="18">
        <v>7442179.2500000009</v>
      </c>
      <c r="D57" s="18">
        <f t="shared" si="6"/>
        <v>27142169.75</v>
      </c>
      <c r="E57" s="19">
        <f t="shared" si="8"/>
        <v>78.481077524402735</v>
      </c>
    </row>
    <row r="58" spans="1:5" ht="15" customHeight="1" x14ac:dyDescent="0.3">
      <c r="A58" s="17" t="s">
        <v>51</v>
      </c>
      <c r="B58" s="18">
        <f>[6]SCF!C54</f>
        <v>8519400</v>
      </c>
      <c r="C58" s="18">
        <v>1347033.47</v>
      </c>
      <c r="D58" s="18">
        <f t="shared" si="6"/>
        <v>7172366.5300000003</v>
      </c>
      <c r="E58" s="19">
        <f t="shared" si="8"/>
        <v>84.188634528253175</v>
      </c>
    </row>
    <row r="59" spans="1:5" ht="15" customHeight="1" x14ac:dyDescent="0.3">
      <c r="A59" s="17" t="s">
        <v>52</v>
      </c>
      <c r="B59" s="18">
        <f>[6]SCF!C55</f>
        <v>21385000</v>
      </c>
      <c r="C59" s="18">
        <v>9512466.1999999993</v>
      </c>
      <c r="D59" s="18">
        <f t="shared" si="6"/>
        <v>11872533.800000001</v>
      </c>
      <c r="E59" s="19">
        <f t="shared" si="8"/>
        <v>55.518044423661451</v>
      </c>
    </row>
    <row r="60" spans="1:5" ht="15" customHeight="1" x14ac:dyDescent="0.3">
      <c r="A60" s="17" t="s">
        <v>53</v>
      </c>
      <c r="B60" s="18">
        <f>[6]SCF!C56</f>
        <v>1635000</v>
      </c>
      <c r="C60" s="18">
        <v>986541.54</v>
      </c>
      <c r="D60" s="18">
        <f t="shared" si="6"/>
        <v>648458.46</v>
      </c>
      <c r="E60" s="19">
        <f t="shared" si="8"/>
        <v>39.661067889908253</v>
      </c>
    </row>
    <row r="61" spans="1:5" ht="15" customHeight="1" x14ac:dyDescent="0.3">
      <c r="A61" s="17" t="s">
        <v>54</v>
      </c>
      <c r="B61" s="18">
        <f>[6]SCF!C57</f>
        <v>9370550</v>
      </c>
      <c r="C61" s="18">
        <v>3701195.4</v>
      </c>
      <c r="D61" s="18">
        <f t="shared" si="6"/>
        <v>5669354.5999999996</v>
      </c>
      <c r="E61" s="19">
        <f t="shared" si="8"/>
        <v>60.501833937175512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1125025</v>
      </c>
      <c r="C63" s="18">
        <v>0</v>
      </c>
      <c r="D63" s="18">
        <f t="shared" ref="D63:D67" si="9">C63-B63</f>
        <v>-1125025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[6]SCF!C61</f>
        <v>118234259</v>
      </c>
      <c r="C64" s="18">
        <v>15536124.220000001</v>
      </c>
      <c r="D64" s="18">
        <f t="shared" si="9"/>
        <v>-102698134.78</v>
      </c>
      <c r="E64" s="19">
        <f t="shared" si="10"/>
        <v>-86.859879402635741</v>
      </c>
    </row>
    <row r="65" spans="1:5" ht="15" customHeight="1" x14ac:dyDescent="0.3">
      <c r="A65" s="24" t="s">
        <v>58</v>
      </c>
      <c r="B65" s="18">
        <f>[6]SCF!C62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119359284</v>
      </c>
      <c r="C68" s="31">
        <v>15536124.220000001</v>
      </c>
      <c r="D68" s="31">
        <f t="shared" ref="D68" si="11">+C68-B68</f>
        <v>-103823159.78</v>
      </c>
      <c r="E68" s="32">
        <f t="shared" ref="E68" si="12">+D68/B68*100</f>
        <v>-86.983732057239891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116068799</v>
      </c>
      <c r="C70" s="15">
        <v>39588015.969999999</v>
      </c>
      <c r="D70" s="15">
        <f t="shared" ref="D70:D82" si="13">+C70-B70</f>
        <v>-76480783.030000001</v>
      </c>
      <c r="E70" s="16">
        <f t="shared" ref="E70:E82" si="14">+D70/B70*100</f>
        <v>-65.892628931225531</v>
      </c>
    </row>
    <row r="71" spans="1:5" ht="15" customHeight="1" x14ac:dyDescent="0.3">
      <c r="A71" s="17" t="s">
        <v>14</v>
      </c>
      <c r="B71" s="18">
        <f>[6]SCF!C68</f>
        <v>116068799</v>
      </c>
      <c r="C71" s="18">
        <v>31551649.540000003</v>
      </c>
      <c r="D71" s="18">
        <f t="shared" si="13"/>
        <v>-84517149.459999993</v>
      </c>
      <c r="E71" s="19">
        <f t="shared" ref="E71:E81" si="15">IFERROR(+D71/B71*100,0)</f>
        <v>-72.816424558679188</v>
      </c>
    </row>
    <row r="72" spans="1:5" ht="15" customHeight="1" x14ac:dyDescent="0.3">
      <c r="A72" s="17" t="s">
        <v>15</v>
      </c>
      <c r="B72" s="18">
        <f>[6]SCF!C69</f>
        <v>0</v>
      </c>
      <c r="C72" s="18">
        <v>304713.13</v>
      </c>
      <c r="D72" s="18">
        <f t="shared" si="13"/>
        <v>304713.13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[6]SCF!C70</f>
        <v>0</v>
      </c>
      <c r="C73" s="18">
        <v>797.78</v>
      </c>
      <c r="D73" s="18">
        <f t="shared" si="13"/>
        <v>797.78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17248.02</v>
      </c>
      <c r="D74" s="18">
        <f t="shared" si="13"/>
        <v>17248.02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0</v>
      </c>
      <c r="C75" s="18">
        <v>7713607.5</v>
      </c>
      <c r="D75" s="18">
        <f t="shared" si="13"/>
        <v>7713607.5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[6]SCF!C75</f>
        <v>52196023</v>
      </c>
      <c r="C78" s="18">
        <v>6310132.6300000008</v>
      </c>
      <c r="D78" s="18">
        <f t="shared" si="16"/>
        <v>-45885890.369999997</v>
      </c>
      <c r="E78" s="19">
        <f t="shared" si="15"/>
        <v>-87.910702257909563</v>
      </c>
    </row>
    <row r="79" spans="1:5" ht="15" customHeight="1" x14ac:dyDescent="0.3">
      <c r="A79" s="24" t="s">
        <v>67</v>
      </c>
      <c r="B79" s="18">
        <f>[6]SCF!C76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[6]SCF!C77</f>
        <v>0</v>
      </c>
      <c r="C80" s="18">
        <v>26284452.550000001</v>
      </c>
      <c r="D80" s="18">
        <f t="shared" si="16"/>
        <v>26284452.550000001</v>
      </c>
      <c r="E80" s="19">
        <f t="shared" si="15"/>
        <v>0</v>
      </c>
    </row>
    <row r="81" spans="1:5" x14ac:dyDescent="0.3">
      <c r="A81" s="24" t="s">
        <v>69</v>
      </c>
      <c r="B81" s="18">
        <f>[6]SCF!C78</f>
        <v>0</v>
      </c>
      <c r="C81" s="18">
        <v>21959203.349999998</v>
      </c>
      <c r="D81" s="18">
        <f t="shared" si="16"/>
        <v>21959203.349999998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168264822</v>
      </c>
      <c r="C82" s="31">
        <v>94141804.5</v>
      </c>
      <c r="D82" s="31">
        <f t="shared" si="13"/>
        <v>-74123017.5</v>
      </c>
      <c r="E82" s="32">
        <f t="shared" si="14"/>
        <v>-44.051404577006601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498693520</v>
      </c>
      <c r="C85" s="18">
        <v>42558834.930000007</v>
      </c>
      <c r="D85" s="18">
        <f t="shared" si="17"/>
        <v>-456134685.06999999</v>
      </c>
      <c r="E85" s="19">
        <f t="shared" si="18"/>
        <v>-91.465933840487835</v>
      </c>
    </row>
    <row r="86" spans="1:5" ht="15" customHeight="1" x14ac:dyDescent="0.3">
      <c r="A86" s="24" t="s">
        <v>74</v>
      </c>
      <c r="B86" s="18">
        <f>[6]SCF!C83</f>
        <v>151966098</v>
      </c>
      <c r="C86" s="18">
        <v>20575488.850000001</v>
      </c>
      <c r="D86" s="18">
        <f t="shared" si="17"/>
        <v>-131390609.15000001</v>
      </c>
      <c r="E86" s="19">
        <f t="shared" si="18"/>
        <v>-86.460474328951975</v>
      </c>
    </row>
    <row r="87" spans="1:5" ht="15" customHeight="1" x14ac:dyDescent="0.3">
      <c r="A87" s="30" t="s">
        <v>75</v>
      </c>
      <c r="B87" s="33">
        <f>+B84+B85+B86</f>
        <v>650659618</v>
      </c>
      <c r="C87" s="31">
        <v>63134323.780000009</v>
      </c>
      <c r="D87" s="31">
        <f t="shared" si="17"/>
        <v>-587525294.22000003</v>
      </c>
      <c r="E87" s="32">
        <f>+D87/B87*100</f>
        <v>-90.296873813367668</v>
      </c>
    </row>
    <row r="88" spans="1:5" ht="18" customHeight="1" x14ac:dyDescent="0.3">
      <c r="A88" s="25" t="s">
        <v>76</v>
      </c>
      <c r="B88" s="27">
        <f>+B45+B46+B68+B82+B87</f>
        <v>4062447789</v>
      </c>
      <c r="C88" s="27">
        <v>1910796484.3299999</v>
      </c>
      <c r="D88" s="27">
        <f t="shared" si="17"/>
        <v>-2151651304.6700001</v>
      </c>
      <c r="E88" s="28">
        <f>+D88/B88*100</f>
        <v>-52.964405117921388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0</v>
      </c>
      <c r="C91" s="18">
        <v>50864470.769999996</v>
      </c>
      <c r="D91" s="18">
        <f t="shared" ref="D91:D98" si="19">+C91-B91</f>
        <v>50864470.769999996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[6]SCF!C89</f>
        <v>0</v>
      </c>
      <c r="C92" s="18">
        <v>3941365.59</v>
      </c>
      <c r="D92" s="18">
        <f t="shared" si="19"/>
        <v>3941365.59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50000000</v>
      </c>
      <c r="C93" s="18">
        <v>5314261.47</v>
      </c>
      <c r="D93" s="18">
        <f t="shared" si="19"/>
        <v>-44685738.530000001</v>
      </c>
      <c r="E93" s="19">
        <f t="shared" si="20"/>
        <v>-89.371477060000004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10500000</v>
      </c>
      <c r="C97" s="18">
        <v>125616865.61</v>
      </c>
      <c r="D97" s="18">
        <f t="shared" si="19"/>
        <v>115116865.61</v>
      </c>
      <c r="E97" s="19">
        <f t="shared" si="20"/>
        <v>1096.3511010476191</v>
      </c>
    </row>
    <row r="98" spans="1:5" ht="15" customHeight="1" x14ac:dyDescent="0.3">
      <c r="A98" s="30" t="s">
        <v>85</v>
      </c>
      <c r="B98" s="33">
        <f>SUM(B91:B97)</f>
        <v>60500000</v>
      </c>
      <c r="C98" s="31">
        <v>185736963.44</v>
      </c>
      <c r="D98" s="31">
        <f t="shared" si="19"/>
        <v>125236963.44</v>
      </c>
      <c r="E98" s="32">
        <f t="shared" ref="E98" si="21">+D98/B98*100</f>
        <v>207.00324535537189</v>
      </c>
    </row>
    <row r="99" spans="1:5" ht="15" customHeight="1" x14ac:dyDescent="0.3">
      <c r="A99" s="34" t="s">
        <v>86</v>
      </c>
      <c r="B99" s="35">
        <f>+B42-B88-B98</f>
        <v>15087739</v>
      </c>
      <c r="C99" s="36">
        <v>2067250.4400001168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412873548</v>
      </c>
      <c r="C100" s="18">
        <v>507642346.86000001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427961287</v>
      </c>
      <c r="C101" s="36">
        <v>509709597.30000013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ROMELCO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ROMELCO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307802517.01999998</v>
      </c>
      <c r="C16" s="15">
        <v>152276568.59999999</v>
      </c>
      <c r="D16" s="15">
        <f>+C16-B16</f>
        <v>-155525948.41999999</v>
      </c>
      <c r="E16" s="16">
        <f t="shared" ref="E16:E42" si="0">+D16/B16*100</f>
        <v>-50.527835160585909</v>
      </c>
    </row>
    <row r="17" spans="1:5" ht="15" customHeight="1" x14ac:dyDescent="0.3">
      <c r="A17" s="17" t="s">
        <v>11</v>
      </c>
      <c r="B17" s="18">
        <f>[7]SCF!C13</f>
        <v>254097921.94</v>
      </c>
      <c r="C17" s="18">
        <v>126157472.64</v>
      </c>
      <c r="D17" s="18">
        <f t="shared" ref="D17:D42" si="1">+C17-B17</f>
        <v>-127940449.3</v>
      </c>
      <c r="E17" s="19">
        <f t="shared" ref="E17:E18" si="2">IFERROR(+D17/B17*100,0)</f>
        <v>-50.350844400140545</v>
      </c>
    </row>
    <row r="18" spans="1:5" ht="15" customHeight="1" x14ac:dyDescent="0.3">
      <c r="A18" s="17" t="s">
        <v>12</v>
      </c>
      <c r="B18" s="18">
        <f>[7]SCF!C14</f>
        <v>13232881.48</v>
      </c>
      <c r="C18" s="18">
        <v>7611698.959999999</v>
      </c>
      <c r="D18" s="18">
        <f t="shared" si="1"/>
        <v>-5621182.5200000014</v>
      </c>
      <c r="E18" s="19">
        <f t="shared" si="2"/>
        <v>-42.478900219092729</v>
      </c>
    </row>
    <row r="19" spans="1:5" ht="15" customHeight="1" x14ac:dyDescent="0.3">
      <c r="A19" s="20" t="s">
        <v>13</v>
      </c>
      <c r="B19" s="15">
        <f>[7]SCF!C15</f>
        <v>6598063.46</v>
      </c>
      <c r="C19" s="21">
        <v>3119618.0700000003</v>
      </c>
      <c r="D19" s="21">
        <f t="shared" si="1"/>
        <v>-3478445.3899999997</v>
      </c>
      <c r="E19" s="22">
        <f t="shared" si="0"/>
        <v>-52.719186638438295</v>
      </c>
    </row>
    <row r="20" spans="1:5" ht="15" customHeight="1" x14ac:dyDescent="0.3">
      <c r="A20" s="23" t="s">
        <v>14</v>
      </c>
      <c r="B20" s="18">
        <f>[7]SCF!C16</f>
        <v>5269332.95</v>
      </c>
      <c r="C20" s="18">
        <v>2496322.1</v>
      </c>
      <c r="D20" s="18">
        <f t="shared" si="1"/>
        <v>-2773010.85</v>
      </c>
      <c r="E20" s="19">
        <f t="shared" ref="E20:E28" si="3">IFERROR(+D20/B20*100,0)</f>
        <v>-52.625462773233942</v>
      </c>
    </row>
    <row r="21" spans="1:5" ht="15" customHeight="1" x14ac:dyDescent="0.3">
      <c r="A21" s="23" t="s">
        <v>15</v>
      </c>
      <c r="B21" s="18">
        <f>[7]SCF!C17</f>
        <v>50763.68</v>
      </c>
      <c r="C21" s="18">
        <v>23817.9</v>
      </c>
      <c r="D21" s="18">
        <f t="shared" si="1"/>
        <v>-26945.78</v>
      </c>
      <c r="E21" s="19">
        <f t="shared" si="3"/>
        <v>-53.08082471562345</v>
      </c>
    </row>
    <row r="22" spans="1:5" ht="15" customHeight="1" x14ac:dyDescent="0.3">
      <c r="A22" s="23" t="s">
        <v>16</v>
      </c>
      <c r="B22" s="18">
        <f>[7]SCF!C18</f>
        <v>0</v>
      </c>
      <c r="C22" s="18">
        <v>3.1799999999999997</v>
      </c>
      <c r="D22" s="18">
        <f t="shared" si="1"/>
        <v>3.1799999999999997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222.63</v>
      </c>
      <c r="D23" s="18">
        <f t="shared" si="1"/>
        <v>222.63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1277966.83</v>
      </c>
      <c r="C24" s="18">
        <v>599252.26</v>
      </c>
      <c r="D24" s="18">
        <f t="shared" si="1"/>
        <v>-678714.57000000007</v>
      </c>
      <c r="E24" s="19">
        <f t="shared" si="3"/>
        <v>-53.108934760067285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[7]SCF!C23</f>
        <v>33873650.140000001</v>
      </c>
      <c r="C27" s="18">
        <v>15387778.93</v>
      </c>
      <c r="D27" s="18">
        <f t="shared" si="1"/>
        <v>-18485871.210000001</v>
      </c>
      <c r="E27" s="19">
        <f t="shared" si="3"/>
        <v>-54.573012160182863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20988288.809999999</v>
      </c>
      <c r="C29" s="15">
        <v>5413943.040000001</v>
      </c>
      <c r="D29" s="15">
        <f t="shared" si="1"/>
        <v>-15574345.769999998</v>
      </c>
      <c r="E29" s="16">
        <f t="shared" si="0"/>
        <v>-74.204933575049267</v>
      </c>
    </row>
    <row r="30" spans="1:5" ht="15" customHeight="1" x14ac:dyDescent="0.3">
      <c r="A30" s="17" t="s">
        <v>24</v>
      </c>
      <c r="B30" s="18">
        <f>[7]SCF!C26</f>
        <v>9242912.3300000001</v>
      </c>
      <c r="C30" s="18">
        <v>4263642.1900000004</v>
      </c>
      <c r="D30" s="18">
        <f t="shared" si="1"/>
        <v>-4979270.1399999997</v>
      </c>
      <c r="E30" s="19">
        <f t="shared" ref="E30:E32" si="4">IFERROR(+D30/B30*100,0)</f>
        <v>-53.87122545605709</v>
      </c>
    </row>
    <row r="31" spans="1:5" ht="15" customHeight="1" x14ac:dyDescent="0.3">
      <c r="A31" s="17" t="s">
        <v>25</v>
      </c>
      <c r="B31" s="18">
        <f>[7]SCF!C27</f>
        <v>0</v>
      </c>
      <c r="C31" s="18">
        <v>3330.69</v>
      </c>
      <c r="D31" s="18">
        <f t="shared" si="1"/>
        <v>3330.69</v>
      </c>
      <c r="E31" s="19">
        <f t="shared" si="4"/>
        <v>0</v>
      </c>
    </row>
    <row r="32" spans="1:5" x14ac:dyDescent="0.3">
      <c r="A32" s="17" t="s">
        <v>26</v>
      </c>
      <c r="B32" s="18">
        <f>[7]SCF!C28</f>
        <v>11745376.48</v>
      </c>
      <c r="C32" s="18">
        <v>1146970.1600000001</v>
      </c>
      <c r="D32" s="18">
        <f t="shared" si="1"/>
        <v>-10598406.32</v>
      </c>
      <c r="E32" s="19">
        <f t="shared" si="4"/>
        <v>-90.234709275151303</v>
      </c>
    </row>
    <row r="33" spans="1:5" x14ac:dyDescent="0.3">
      <c r="A33" s="14" t="s">
        <v>27</v>
      </c>
      <c r="B33" s="15">
        <f>[7]SCF!C29</f>
        <v>1482232581.4000001</v>
      </c>
      <c r="C33" s="15">
        <v>27867000</v>
      </c>
      <c r="D33" s="15">
        <f t="shared" si="1"/>
        <v>-1454365581.4000001</v>
      </c>
      <c r="E33" s="16">
        <f t="shared" si="0"/>
        <v>-98.11993068094084</v>
      </c>
    </row>
    <row r="34" spans="1:5" ht="15" customHeight="1" x14ac:dyDescent="0.3">
      <c r="A34" s="17" t="s">
        <v>28</v>
      </c>
      <c r="B34" s="18">
        <f>[7]SCF!C30</f>
        <v>30550305.399999999</v>
      </c>
      <c r="C34" s="18">
        <v>0</v>
      </c>
      <c r="D34" s="18">
        <f t="shared" si="1"/>
        <v>-30550305.399999999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1432030276</v>
      </c>
      <c r="C35" s="18">
        <v>27867000</v>
      </c>
      <c r="D35" s="18">
        <f t="shared" si="1"/>
        <v>-1404163276</v>
      </c>
      <c r="E35" s="19">
        <f t="shared" si="5"/>
        <v>-98.054021589694372</v>
      </c>
    </row>
    <row r="36" spans="1:5" ht="20.399999999999999" customHeight="1" x14ac:dyDescent="0.3">
      <c r="A36" s="17" t="s">
        <v>30</v>
      </c>
      <c r="B36" s="18">
        <f>[7]SCF!C32</f>
        <v>19652000</v>
      </c>
      <c r="C36" s="18">
        <v>0</v>
      </c>
      <c r="D36" s="18">
        <f t="shared" si="1"/>
        <v>-19652000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79379445.209999993</v>
      </c>
      <c r="C38" s="18">
        <v>0</v>
      </c>
      <c r="D38" s="18">
        <f t="shared" si="1"/>
        <v>-79379445.209999993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13232881.48</v>
      </c>
      <c r="C40" s="18">
        <v>6854923.29</v>
      </c>
      <c r="D40" s="18">
        <f t="shared" si="1"/>
        <v>-6377958.1900000004</v>
      </c>
      <c r="E40" s="19">
        <f t="shared" si="5"/>
        <v>-48.197803325296618</v>
      </c>
    </row>
    <row r="41" spans="1:5" ht="15" customHeight="1" x14ac:dyDescent="0.3">
      <c r="A41" s="24" t="s">
        <v>35</v>
      </c>
      <c r="B41" s="18">
        <f>[7]SCF!C37</f>
        <v>3600000</v>
      </c>
      <c r="C41" s="18">
        <v>40927059.570000008</v>
      </c>
      <c r="D41" s="18">
        <f t="shared" si="1"/>
        <v>37327059.570000008</v>
      </c>
      <c r="E41" s="19">
        <f t="shared" si="5"/>
        <v>1036.8627658333337</v>
      </c>
    </row>
    <row r="42" spans="1:5" ht="15" customHeight="1" x14ac:dyDescent="0.3">
      <c r="A42" s="25" t="s">
        <v>36</v>
      </c>
      <c r="B42" s="26">
        <f>[7]SCF!C38</f>
        <v>1907235713.9200001</v>
      </c>
      <c r="C42" s="27">
        <v>233339494.5</v>
      </c>
      <c r="D42" s="27">
        <f t="shared" si="1"/>
        <v>-1673896219.4200001</v>
      </c>
      <c r="E42" s="28">
        <f t="shared" si="0"/>
        <v>-87.765566007548685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204089436</v>
      </c>
      <c r="C45" s="18">
        <v>96687579.029999986</v>
      </c>
      <c r="D45" s="18">
        <f>C45-B45</f>
        <v>-107401856.97000001</v>
      </c>
      <c r="E45" s="19">
        <f>IFERROR(+D45/B45*100,0)</f>
        <v>-52.624897728660493</v>
      </c>
    </row>
    <row r="46" spans="1:5" ht="15" customHeight="1" x14ac:dyDescent="0.3">
      <c r="A46" s="14" t="s">
        <v>39</v>
      </c>
      <c r="B46" s="15">
        <f>[7]SCF!C42</f>
        <v>82399600</v>
      </c>
      <c r="C46" s="15">
        <v>32759982.019999992</v>
      </c>
      <c r="D46" s="15">
        <f t="shared" ref="D46:D61" si="6">+B46-C46</f>
        <v>49639617.980000004</v>
      </c>
      <c r="E46" s="16">
        <f t="shared" ref="E46" si="7">+D46/B46*100</f>
        <v>60.242547269646941</v>
      </c>
    </row>
    <row r="47" spans="1:5" ht="15" customHeight="1" x14ac:dyDescent="0.3">
      <c r="A47" s="17" t="s">
        <v>40</v>
      </c>
      <c r="B47" s="18">
        <f>[7]SCF!C43</f>
        <v>38590825</v>
      </c>
      <c r="C47" s="18">
        <v>15586325.689999998</v>
      </c>
      <c r="D47" s="18">
        <f t="shared" si="6"/>
        <v>23004499.310000002</v>
      </c>
      <c r="E47" s="19">
        <f t="shared" ref="E47:E61" si="8">IFERROR(+D47/B47*100,0)</f>
        <v>59.611317741976244</v>
      </c>
    </row>
    <row r="48" spans="1:5" ht="15" customHeight="1" x14ac:dyDescent="0.3">
      <c r="A48" s="17" t="s">
        <v>41</v>
      </c>
      <c r="B48" s="18">
        <f>[7]SCF!C44</f>
        <v>3125696</v>
      </c>
      <c r="C48" s="18">
        <v>2072449.2799999998</v>
      </c>
      <c r="D48" s="18">
        <f t="shared" si="6"/>
        <v>1053246.7200000002</v>
      </c>
      <c r="E48" s="19">
        <f t="shared" si="8"/>
        <v>33.696390179979126</v>
      </c>
    </row>
    <row r="49" spans="1:5" ht="15" customHeight="1" x14ac:dyDescent="0.3">
      <c r="A49" s="17" t="s">
        <v>42</v>
      </c>
      <c r="B49" s="18">
        <f>[7]SCF!C45</f>
        <v>4809400</v>
      </c>
      <c r="C49" s="18">
        <v>4328093.0199999996</v>
      </c>
      <c r="D49" s="18">
        <f t="shared" si="6"/>
        <v>481306.98000000045</v>
      </c>
      <c r="E49" s="19">
        <f t="shared" si="8"/>
        <v>10.007630473655766</v>
      </c>
    </row>
    <row r="50" spans="1:5" ht="15" customHeight="1" x14ac:dyDescent="0.3">
      <c r="A50" s="17" t="s">
        <v>43</v>
      </c>
      <c r="B50" s="18">
        <f>[7]SCF!C46</f>
        <v>708220</v>
      </c>
      <c r="C50" s="18">
        <v>207322.29</v>
      </c>
      <c r="D50" s="18">
        <f t="shared" si="6"/>
        <v>500897.70999999996</v>
      </c>
      <c r="E50" s="19">
        <f t="shared" si="8"/>
        <v>70.726287029454113</v>
      </c>
    </row>
    <row r="51" spans="1:5" ht="15" customHeight="1" x14ac:dyDescent="0.3">
      <c r="A51" s="17" t="s">
        <v>44</v>
      </c>
      <c r="B51" s="18">
        <f>[7]SCF!C47</f>
        <v>1408744</v>
      </c>
      <c r="C51" s="18">
        <v>810377.88</v>
      </c>
      <c r="D51" s="18">
        <f t="shared" si="6"/>
        <v>598366.12</v>
      </c>
      <c r="E51" s="19">
        <f t="shared" si="8"/>
        <v>42.475149494869186</v>
      </c>
    </row>
    <row r="52" spans="1:5" x14ac:dyDescent="0.3">
      <c r="A52" s="17" t="s">
        <v>45</v>
      </c>
      <c r="B52" s="18">
        <f>[7]SCF!C48</f>
        <v>629720</v>
      </c>
      <c r="C52" s="18">
        <v>617328.87</v>
      </c>
      <c r="D52" s="18">
        <f t="shared" si="6"/>
        <v>12391.130000000005</v>
      </c>
      <c r="E52" s="19">
        <f t="shared" si="8"/>
        <v>1.9677205742234651</v>
      </c>
    </row>
    <row r="53" spans="1:5" ht="15" customHeight="1" x14ac:dyDescent="0.3">
      <c r="A53" s="17" t="s">
        <v>46</v>
      </c>
      <c r="B53" s="18">
        <f>[7]SCF!C49</f>
        <v>5477900</v>
      </c>
      <c r="C53" s="18">
        <v>912370.86</v>
      </c>
      <c r="D53" s="18">
        <f t="shared" si="6"/>
        <v>4565529.1399999997</v>
      </c>
      <c r="E53" s="19">
        <f t="shared" si="8"/>
        <v>83.344514138629762</v>
      </c>
    </row>
    <row r="54" spans="1:5" ht="15" customHeight="1" x14ac:dyDescent="0.3">
      <c r="A54" s="17" t="s">
        <v>47</v>
      </c>
      <c r="B54" s="18">
        <f>[7]SCF!C50</f>
        <v>2550000</v>
      </c>
      <c r="C54" s="18">
        <v>396798.7</v>
      </c>
      <c r="D54" s="18">
        <f t="shared" si="6"/>
        <v>2153201.2999999998</v>
      </c>
      <c r="E54" s="19">
        <f t="shared" si="8"/>
        <v>84.439266666666654</v>
      </c>
    </row>
    <row r="55" spans="1:5" ht="15" customHeight="1" x14ac:dyDescent="0.3">
      <c r="A55" s="17" t="s">
        <v>48</v>
      </c>
      <c r="B55" s="18">
        <f>[7]SCF!C51</f>
        <v>1497600</v>
      </c>
      <c r="C55" s="18">
        <v>570900</v>
      </c>
      <c r="D55" s="18">
        <f t="shared" si="6"/>
        <v>926700</v>
      </c>
      <c r="E55" s="19">
        <f t="shared" si="8"/>
        <v>61.879006410256409</v>
      </c>
    </row>
    <row r="56" spans="1:5" ht="15" customHeight="1" x14ac:dyDescent="0.3">
      <c r="A56" s="17" t="s">
        <v>49</v>
      </c>
      <c r="B56" s="18">
        <f>[7]SCF!C52</f>
        <v>1352400</v>
      </c>
      <c r="C56" s="18">
        <v>702500</v>
      </c>
      <c r="D56" s="18">
        <f t="shared" si="6"/>
        <v>649900</v>
      </c>
      <c r="E56" s="19">
        <f t="shared" si="8"/>
        <v>48.055309080153805</v>
      </c>
    </row>
    <row r="57" spans="1:5" ht="15" customHeight="1" x14ac:dyDescent="0.3">
      <c r="A57" s="17" t="s">
        <v>50</v>
      </c>
      <c r="B57" s="18">
        <f>[7]SCF!C53</f>
        <v>5619840</v>
      </c>
      <c r="C57" s="18">
        <v>1773302.1900000002</v>
      </c>
      <c r="D57" s="18">
        <f t="shared" si="6"/>
        <v>3846537.8099999996</v>
      </c>
      <c r="E57" s="19">
        <f t="shared" si="8"/>
        <v>68.44568190553467</v>
      </c>
    </row>
    <row r="58" spans="1:5" ht="15" customHeight="1" x14ac:dyDescent="0.3">
      <c r="A58" s="17" t="s">
        <v>51</v>
      </c>
      <c r="B58" s="18">
        <f>[7]SCF!C54</f>
        <v>1362450</v>
      </c>
      <c r="C58" s="18">
        <v>205921.49</v>
      </c>
      <c r="D58" s="18">
        <f t="shared" si="6"/>
        <v>1156528.51</v>
      </c>
      <c r="E58" s="19">
        <f t="shared" si="8"/>
        <v>84.88594150244046</v>
      </c>
    </row>
    <row r="59" spans="1:5" ht="15" customHeight="1" x14ac:dyDescent="0.3">
      <c r="A59" s="17" t="s">
        <v>52</v>
      </c>
      <c r="B59" s="18">
        <f>[7]SCF!C55</f>
        <v>11275200</v>
      </c>
      <c r="C59" s="18">
        <v>3572057.9699999997</v>
      </c>
      <c r="D59" s="18">
        <f t="shared" si="6"/>
        <v>7703142.0300000003</v>
      </c>
      <c r="E59" s="19">
        <f t="shared" si="8"/>
        <v>68.31933828224777</v>
      </c>
    </row>
    <row r="60" spans="1:5" ht="15" customHeight="1" x14ac:dyDescent="0.3">
      <c r="A60" s="17" t="s">
        <v>53</v>
      </c>
      <c r="B60" s="18">
        <f>[7]SCF!C56</f>
        <v>405075</v>
      </c>
      <c r="C60" s="18">
        <v>79644.88</v>
      </c>
      <c r="D60" s="18">
        <f t="shared" si="6"/>
        <v>325430.12</v>
      </c>
      <c r="E60" s="19">
        <f t="shared" si="8"/>
        <v>80.338238597790536</v>
      </c>
    </row>
    <row r="61" spans="1:5" ht="15" customHeight="1" x14ac:dyDescent="0.3">
      <c r="A61" s="17" t="s">
        <v>54</v>
      </c>
      <c r="B61" s="18">
        <f>[7]SCF!C57</f>
        <v>3586530</v>
      </c>
      <c r="C61" s="18">
        <v>924588.90000000014</v>
      </c>
      <c r="D61" s="18">
        <f t="shared" si="6"/>
        <v>2661941.0999999996</v>
      </c>
      <c r="E61" s="19">
        <f t="shared" si="8"/>
        <v>74.220516766902819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6001384</v>
      </c>
      <c r="C63" s="18">
        <v>3000692</v>
      </c>
      <c r="D63" s="18">
        <f t="shared" ref="D63:D67" si="9">C63-B63</f>
        <v>-3000692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[7]SCF!C61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[7]SCF!C62</f>
        <v>8299727</v>
      </c>
      <c r="C65" s="18">
        <v>15629706.24</v>
      </c>
      <c r="D65" s="18">
        <f t="shared" si="9"/>
        <v>7329979.2400000002</v>
      </c>
      <c r="E65" s="19">
        <f t="shared" si="10"/>
        <v>88.31590774009797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0</v>
      </c>
      <c r="C67" s="18">
        <v>80067</v>
      </c>
      <c r="D67" s="18">
        <f t="shared" si="9"/>
        <v>80067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14301111</v>
      </c>
      <c r="C68" s="31">
        <v>18710465.240000002</v>
      </c>
      <c r="D68" s="31">
        <f t="shared" ref="D68" si="11">+C68-B68</f>
        <v>4409354.2400000021</v>
      </c>
      <c r="E68" s="32">
        <f t="shared" ref="E68" si="12">+D68/B68*100</f>
        <v>30.83224960634179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6598064</v>
      </c>
      <c r="C70" s="15">
        <v>2969544.7199999997</v>
      </c>
      <c r="D70" s="15">
        <f t="shared" ref="D70:D82" si="13">+C70-B70</f>
        <v>-3628519.2800000003</v>
      </c>
      <c r="E70" s="16">
        <f t="shared" ref="E70:E82" si="14">+D70/B70*100</f>
        <v>-54.993696332742459</v>
      </c>
    </row>
    <row r="71" spans="1:5" ht="15" customHeight="1" x14ac:dyDescent="0.3">
      <c r="A71" s="17" t="s">
        <v>14</v>
      </c>
      <c r="B71" s="18">
        <f>[7]SCF!C68</f>
        <v>5269333</v>
      </c>
      <c r="C71" s="18">
        <v>2376174.3199999998</v>
      </c>
      <c r="D71" s="18">
        <f t="shared" si="13"/>
        <v>-2893158.68</v>
      </c>
      <c r="E71" s="19">
        <f t="shared" ref="E71:E81" si="15">IFERROR(+D71/B71*100,0)</f>
        <v>-54.905595831578694</v>
      </c>
    </row>
    <row r="72" spans="1:5" ht="15" customHeight="1" x14ac:dyDescent="0.3">
      <c r="A72" s="17" t="s">
        <v>15</v>
      </c>
      <c r="B72" s="18">
        <f>[7]SCF!C69</f>
        <v>50764</v>
      </c>
      <c r="C72" s="18">
        <v>22671.78</v>
      </c>
      <c r="D72" s="18">
        <f t="shared" si="13"/>
        <v>-28092.22</v>
      </c>
      <c r="E72" s="19">
        <f t="shared" si="15"/>
        <v>-55.338862185800963</v>
      </c>
    </row>
    <row r="73" spans="1:5" ht="15" customHeight="1" x14ac:dyDescent="0.3">
      <c r="A73" s="17" t="s">
        <v>16</v>
      </c>
      <c r="B73" s="18">
        <f>[7]SCF!C70</f>
        <v>0</v>
      </c>
      <c r="C73" s="18">
        <v>3.2199999999999998</v>
      </c>
      <c r="D73" s="18">
        <f t="shared" si="13"/>
        <v>3.2199999999999998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278.3</v>
      </c>
      <c r="D74" s="18">
        <f t="shared" si="13"/>
        <v>278.3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1277967</v>
      </c>
      <c r="C75" s="18">
        <v>570417.1</v>
      </c>
      <c r="D75" s="18">
        <f t="shared" si="13"/>
        <v>-707549.9</v>
      </c>
      <c r="E75" s="19">
        <f t="shared" si="15"/>
        <v>-55.365271560220251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[7]SCF!C75</f>
        <v>22017873</v>
      </c>
      <c r="C78" s="18">
        <v>11536711.029999999</v>
      </c>
      <c r="D78" s="18">
        <f t="shared" si="16"/>
        <v>-10481161.970000001</v>
      </c>
      <c r="E78" s="19">
        <f t="shared" si="15"/>
        <v>-47.602972230787238</v>
      </c>
    </row>
    <row r="79" spans="1:5" ht="15" customHeight="1" x14ac:dyDescent="0.3">
      <c r="A79" s="24" t="s">
        <v>67</v>
      </c>
      <c r="B79" s="18">
        <f>[7]SCF!C76</f>
        <v>0</v>
      </c>
      <c r="C79" s="18">
        <v>671923.5</v>
      </c>
      <c r="D79" s="18">
        <f t="shared" si="16"/>
        <v>671923.5</v>
      </c>
      <c r="E79" s="19">
        <f t="shared" si="15"/>
        <v>0</v>
      </c>
    </row>
    <row r="80" spans="1:5" x14ac:dyDescent="0.3">
      <c r="A80" s="24" t="s">
        <v>68</v>
      </c>
      <c r="B80" s="18">
        <f>[7]SCF!C77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33757111.009999998</v>
      </c>
      <c r="D81" s="18">
        <f t="shared" si="16"/>
        <v>33757111.009999998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28615937</v>
      </c>
      <c r="C82" s="31">
        <v>48935290.259999998</v>
      </c>
      <c r="D82" s="31">
        <f t="shared" si="13"/>
        <v>20319353.259999998</v>
      </c>
      <c r="E82" s="32">
        <f t="shared" si="14"/>
        <v>71.007121870585593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79379445</v>
      </c>
      <c r="C84" s="18">
        <v>97820.55</v>
      </c>
      <c r="D84" s="18">
        <f t="shared" ref="D84:D88" si="17">+C84-B84</f>
        <v>-79281624.450000003</v>
      </c>
      <c r="E84" s="19">
        <f t="shared" ref="E84:E86" si="18">IFERROR(+D84/B84*100,0)</f>
        <v>-99.87676841277991</v>
      </c>
    </row>
    <row r="85" spans="1:5" ht="15" customHeight="1" x14ac:dyDescent="0.3">
      <c r="A85" s="24" t="s">
        <v>73</v>
      </c>
      <c r="B85" s="18">
        <f>[7]SCF!C82</f>
        <v>30550305</v>
      </c>
      <c r="C85" s="18">
        <v>31393425.59</v>
      </c>
      <c r="D85" s="18">
        <f t="shared" si="17"/>
        <v>843120.58999999985</v>
      </c>
      <c r="E85" s="19">
        <f t="shared" si="18"/>
        <v>2.7597779793033159</v>
      </c>
    </row>
    <row r="86" spans="1:5" ht="15" customHeight="1" x14ac:dyDescent="0.3">
      <c r="A86" s="24" t="s">
        <v>74</v>
      </c>
      <c r="B86" s="18">
        <f>[7]SCF!C83</f>
        <v>1452000276</v>
      </c>
      <c r="C86" s="18">
        <v>3615979.4699999997</v>
      </c>
      <c r="D86" s="18">
        <f t="shared" si="17"/>
        <v>-1448384296.53</v>
      </c>
      <c r="E86" s="19">
        <f t="shared" si="18"/>
        <v>-99.750965648576766</v>
      </c>
    </row>
    <row r="87" spans="1:5" ht="15" customHeight="1" x14ac:dyDescent="0.3">
      <c r="A87" s="30" t="s">
        <v>75</v>
      </c>
      <c r="B87" s="33">
        <f>+B84+B85+B86</f>
        <v>1561930026</v>
      </c>
      <c r="C87" s="31">
        <v>35107225.609999999</v>
      </c>
      <c r="D87" s="31">
        <f t="shared" si="17"/>
        <v>-1526822800.3900001</v>
      </c>
      <c r="E87" s="32">
        <f>+D87/B87*100</f>
        <v>-97.752317643837912</v>
      </c>
    </row>
    <row r="88" spans="1:5" ht="18" customHeight="1" x14ac:dyDescent="0.3">
      <c r="A88" s="25" t="s">
        <v>76</v>
      </c>
      <c r="B88" s="27">
        <f>+B45+B46+B68+B82+B87</f>
        <v>1891336110</v>
      </c>
      <c r="C88" s="27">
        <v>232200542.15999997</v>
      </c>
      <c r="D88" s="27">
        <f t="shared" si="17"/>
        <v>-1659135567.8400002</v>
      </c>
      <c r="E88" s="28">
        <f>+D88/B88*100</f>
        <v>-87.722936133229126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13232881</v>
      </c>
      <c r="C91" s="18">
        <v>5581639.0199999996</v>
      </c>
      <c r="D91" s="18">
        <f t="shared" ref="D91:D98" si="19">+C91-B91</f>
        <v>-7651241.9800000004</v>
      </c>
      <c r="E91" s="19">
        <f>IFERROR(+D91/B91*100,0)</f>
        <v>-57.819925834744538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0</v>
      </c>
      <c r="C93" s="18">
        <v>60000</v>
      </c>
      <c r="D93" s="18">
        <f t="shared" si="19"/>
        <v>60000</v>
      </c>
      <c r="E93" s="19">
        <f t="shared" si="20"/>
        <v>0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79864</v>
      </c>
      <c r="D96" s="18">
        <f t="shared" si="19"/>
        <v>79864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13232881</v>
      </c>
      <c r="C98" s="31">
        <v>5721503.0199999996</v>
      </c>
      <c r="D98" s="31">
        <f t="shared" si="19"/>
        <v>-7511377.9800000004</v>
      </c>
      <c r="E98" s="32">
        <f t="shared" ref="E98" si="21">+D98/B98*100</f>
        <v>-56.762982905990015</v>
      </c>
    </row>
    <row r="99" spans="1:5" ht="15" customHeight="1" x14ac:dyDescent="0.3">
      <c r="A99" s="34" t="s">
        <v>86</v>
      </c>
      <c r="B99" s="35">
        <f>+B42-B88-B98</f>
        <v>2666722.9200000763</v>
      </c>
      <c r="C99" s="36">
        <v>-4582550.6799999662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5758425</v>
      </c>
      <c r="C100" s="18">
        <v>14816312.720000001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8425147.9200000763</v>
      </c>
      <c r="C101" s="36">
        <v>10233762.040000034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TIELCO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TIELCO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578156292.83000004</v>
      </c>
      <c r="C16" s="15">
        <v>276517563.08999997</v>
      </c>
      <c r="D16" s="15">
        <f>+C16-B16</f>
        <v>-301638729.74000007</v>
      </c>
      <c r="E16" s="16">
        <f t="shared" ref="E16:E42" si="0">+D16/B16*100</f>
        <v>-52.172523845328676</v>
      </c>
    </row>
    <row r="17" spans="1:5" ht="15" customHeight="1" x14ac:dyDescent="0.3">
      <c r="A17" s="17" t="s">
        <v>11</v>
      </c>
      <c r="B17" s="18">
        <f>[8]SCF!C13</f>
        <v>478453892.72000003</v>
      </c>
      <c r="C17" s="18">
        <v>238726469.56999999</v>
      </c>
      <c r="D17" s="18">
        <f t="shared" ref="D17:D42" si="1">+C17-B17</f>
        <v>-239727423.15000004</v>
      </c>
      <c r="E17" s="19">
        <f t="shared" ref="E17:E18" si="2">IFERROR(+D17/B17*100,0)</f>
        <v>-50.10460292989881</v>
      </c>
    </row>
    <row r="18" spans="1:5" ht="15" customHeight="1" x14ac:dyDescent="0.3">
      <c r="A18" s="17" t="s">
        <v>12</v>
      </c>
      <c r="B18" s="18">
        <f>[8]SCF!C14</f>
        <v>38910646.030000001</v>
      </c>
      <c r="C18" s="18">
        <v>6916442.5500000007</v>
      </c>
      <c r="D18" s="18">
        <f t="shared" si="1"/>
        <v>-31994203.48</v>
      </c>
      <c r="E18" s="19">
        <f t="shared" si="2"/>
        <v>-82.224806690006019</v>
      </c>
    </row>
    <row r="19" spans="1:5" ht="15" customHeight="1" x14ac:dyDescent="0.3">
      <c r="A19" s="20" t="s">
        <v>13</v>
      </c>
      <c r="B19" s="15">
        <f>[8]SCF!C15</f>
        <v>12704275.800000001</v>
      </c>
      <c r="C19" s="21">
        <v>6730657.04</v>
      </c>
      <c r="D19" s="21">
        <f t="shared" si="1"/>
        <v>-5973618.7600000007</v>
      </c>
      <c r="E19" s="22">
        <f t="shared" si="0"/>
        <v>-47.02053744771505</v>
      </c>
    </row>
    <row r="20" spans="1:5" ht="15" customHeight="1" x14ac:dyDescent="0.3">
      <c r="A20" s="23" t="s">
        <v>14</v>
      </c>
      <c r="B20" s="18">
        <f>[8]SCF!C16</f>
        <v>10166841.9</v>
      </c>
      <c r="C20" s="18">
        <v>5477474.25</v>
      </c>
      <c r="D20" s="18">
        <f t="shared" si="1"/>
        <v>-4689367.6500000004</v>
      </c>
      <c r="E20" s="19">
        <f t="shared" ref="E20:E28" si="3">IFERROR(+D20/B20*100,0)</f>
        <v>-46.124132706342174</v>
      </c>
    </row>
    <row r="21" spans="1:5" ht="15" customHeight="1" x14ac:dyDescent="0.3">
      <c r="A21" s="23" t="s">
        <v>15</v>
      </c>
      <c r="B21" s="18">
        <f>[8]SCF!C17</f>
        <v>96935.679999999993</v>
      </c>
      <c r="C21" s="18">
        <v>47874.399999999994</v>
      </c>
      <c r="D21" s="18">
        <f t="shared" si="1"/>
        <v>-49061.279999999999</v>
      </c>
      <c r="E21" s="19">
        <f t="shared" si="3"/>
        <v>-50.61219975967569</v>
      </c>
    </row>
    <row r="22" spans="1:5" ht="15" customHeight="1" x14ac:dyDescent="0.3">
      <c r="A22" s="23" t="s">
        <v>16</v>
      </c>
      <c r="B22" s="18">
        <f>[8]SCF!C18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[8]SCF!C19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[8]SCF!C20</f>
        <v>2440498.2200000002</v>
      </c>
      <c r="C24" s="18">
        <v>1205308.3899999999</v>
      </c>
      <c r="D24" s="18">
        <f t="shared" si="1"/>
        <v>-1235189.8300000003</v>
      </c>
      <c r="E24" s="19">
        <f t="shared" si="3"/>
        <v>-50.612199586033711</v>
      </c>
    </row>
    <row r="25" spans="1:5" ht="15" customHeight="1" x14ac:dyDescent="0.3">
      <c r="A25" s="23" t="s">
        <v>19</v>
      </c>
      <c r="B25" s="18">
        <f>[8]SCF!C21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[8]SCF!C23</f>
        <v>48087478.280000001</v>
      </c>
      <c r="C27" s="18">
        <v>24143993.930000003</v>
      </c>
      <c r="D27" s="18">
        <f t="shared" si="1"/>
        <v>-23943484.349999998</v>
      </c>
      <c r="E27" s="19">
        <f t="shared" si="3"/>
        <v>-49.791515809133827</v>
      </c>
    </row>
    <row r="28" spans="1:5" ht="15" customHeight="1" x14ac:dyDescent="0.3">
      <c r="A28" s="17" t="s">
        <v>22</v>
      </c>
      <c r="B28" s="18">
        <f>[8]SCF!C24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[8]SCF!C25</f>
        <v>800000</v>
      </c>
      <c r="C29" s="15">
        <v>255710</v>
      </c>
      <c r="D29" s="15">
        <f t="shared" si="1"/>
        <v>-544290</v>
      </c>
      <c r="E29" s="16">
        <f t="shared" si="0"/>
        <v>-68.036249999999995</v>
      </c>
    </row>
    <row r="30" spans="1:5" ht="15" customHeight="1" x14ac:dyDescent="0.3">
      <c r="A30" s="17" t="s">
        <v>24</v>
      </c>
      <c r="B30" s="18">
        <f>[8]SCF!C26</f>
        <v>700000</v>
      </c>
      <c r="C30" s="18">
        <v>255710</v>
      </c>
      <c r="D30" s="18">
        <f t="shared" si="1"/>
        <v>-444290</v>
      </c>
      <c r="E30" s="19">
        <f t="shared" ref="E30:E32" si="4">IFERROR(+D30/B30*100,0)</f>
        <v>-63.470000000000006</v>
      </c>
    </row>
    <row r="31" spans="1:5" ht="15" customHeight="1" x14ac:dyDescent="0.3">
      <c r="A31" s="17" t="s">
        <v>25</v>
      </c>
      <c r="B31" s="18">
        <f>[8]SCF!C27</f>
        <v>100000</v>
      </c>
      <c r="C31" s="18">
        <v>0</v>
      </c>
      <c r="D31" s="18">
        <f t="shared" si="1"/>
        <v>-100000</v>
      </c>
      <c r="E31" s="19">
        <f t="shared" si="4"/>
        <v>-100</v>
      </c>
    </row>
    <row r="32" spans="1:5" x14ac:dyDescent="0.3">
      <c r="A32" s="17" t="s">
        <v>26</v>
      </c>
      <c r="B32" s="18">
        <f>[8]SCF!C28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[8]SCF!C29</f>
        <v>35850000</v>
      </c>
      <c r="C33" s="15">
        <v>0</v>
      </c>
      <c r="D33" s="15">
        <f t="shared" si="1"/>
        <v>-35850000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[8]SCF!C30</f>
        <v>35850000</v>
      </c>
      <c r="C34" s="18">
        <v>0</v>
      </c>
      <c r="D34" s="18">
        <f t="shared" si="1"/>
        <v>-35850000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0</v>
      </c>
      <c r="C38" s="18">
        <v>22726545.049999997</v>
      </c>
      <c r="D38" s="18">
        <f t="shared" si="1"/>
        <v>22726545.049999997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18815000</v>
      </c>
      <c r="C40" s="18">
        <v>65909715.080000006</v>
      </c>
      <c r="D40" s="18">
        <f t="shared" si="1"/>
        <v>47094715.080000006</v>
      </c>
      <c r="E40" s="19">
        <f t="shared" si="5"/>
        <v>250.30409290459744</v>
      </c>
    </row>
    <row r="41" spans="1:5" ht="15" customHeight="1" x14ac:dyDescent="0.3">
      <c r="A41" s="24" t="s">
        <v>35</v>
      </c>
      <c r="B41" s="18">
        <f>[8]SCF!C37</f>
        <v>12567286</v>
      </c>
      <c r="C41" s="18">
        <v>5578725.1699999999</v>
      </c>
      <c r="D41" s="18">
        <f t="shared" si="1"/>
        <v>-6988560.8300000001</v>
      </c>
      <c r="E41" s="19">
        <f t="shared" si="5"/>
        <v>-55.609149262617244</v>
      </c>
    </row>
    <row r="42" spans="1:5" ht="15" customHeight="1" x14ac:dyDescent="0.3">
      <c r="A42" s="25" t="s">
        <v>36</v>
      </c>
      <c r="B42" s="26">
        <f>[8]SCF!C38</f>
        <v>646188578.83000004</v>
      </c>
      <c r="C42" s="27">
        <v>370988258.38999999</v>
      </c>
      <c r="D42" s="27">
        <f t="shared" si="1"/>
        <v>-275200320.44000006</v>
      </c>
      <c r="E42" s="28">
        <f t="shared" si="0"/>
        <v>-42.588236538980986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393949270.52999997</v>
      </c>
      <c r="C45" s="18">
        <v>192296661.97999999</v>
      </c>
      <c r="D45" s="18">
        <f>C45-B45</f>
        <v>-201652608.54999998</v>
      </c>
      <c r="E45" s="19">
        <f>IFERROR(+D45/B45*100,0)</f>
        <v>-51.18745575507895</v>
      </c>
    </row>
    <row r="46" spans="1:5" ht="15" customHeight="1" x14ac:dyDescent="0.3">
      <c r="A46" s="14" t="s">
        <v>39</v>
      </c>
      <c r="B46" s="15">
        <f>[8]SCF!C42</f>
        <v>88348928</v>
      </c>
      <c r="C46" s="15">
        <v>33493947.699999999</v>
      </c>
      <c r="D46" s="15">
        <f t="shared" ref="D46:D61" si="6">+B46-C46</f>
        <v>54854980.299999997</v>
      </c>
      <c r="E46" s="16">
        <f t="shared" ref="E46" si="7">+D46/B46*100</f>
        <v>62.089016292308607</v>
      </c>
    </row>
    <row r="47" spans="1:5" ht="15" customHeight="1" x14ac:dyDescent="0.3">
      <c r="A47" s="17" t="s">
        <v>40</v>
      </c>
      <c r="B47" s="18">
        <f>[8]SCF!C43</f>
        <v>49563228</v>
      </c>
      <c r="C47" s="18">
        <v>17937000.84</v>
      </c>
      <c r="D47" s="18">
        <f t="shared" si="6"/>
        <v>31626227.16</v>
      </c>
      <c r="E47" s="19">
        <f t="shared" ref="E47:E61" si="8">IFERROR(+D47/B47*100,0)</f>
        <v>63.809861536863579</v>
      </c>
    </row>
    <row r="48" spans="1:5" ht="15" customHeight="1" x14ac:dyDescent="0.3">
      <c r="A48" s="17" t="s">
        <v>41</v>
      </c>
      <c r="B48" s="18">
        <f>[8]SCF!C44</f>
        <v>4874000</v>
      </c>
      <c r="C48" s="18">
        <v>1687705</v>
      </c>
      <c r="D48" s="18">
        <f t="shared" si="6"/>
        <v>3186295</v>
      </c>
      <c r="E48" s="19">
        <f t="shared" si="8"/>
        <v>65.373307345096435</v>
      </c>
    </row>
    <row r="49" spans="1:5" ht="15" customHeight="1" x14ac:dyDescent="0.3">
      <c r="A49" s="17" t="s">
        <v>42</v>
      </c>
      <c r="B49" s="18">
        <f>[8]SCF!C45</f>
        <v>7321000</v>
      </c>
      <c r="C49" s="18">
        <v>5183025.71</v>
      </c>
      <c r="D49" s="18">
        <f t="shared" si="6"/>
        <v>2137974.29</v>
      </c>
      <c r="E49" s="19">
        <f t="shared" si="8"/>
        <v>29.203309520557301</v>
      </c>
    </row>
    <row r="50" spans="1:5" ht="15" customHeight="1" x14ac:dyDescent="0.3">
      <c r="A50" s="17" t="s">
        <v>43</v>
      </c>
      <c r="B50" s="18">
        <f>[8]SCF!C46</f>
        <v>735000</v>
      </c>
      <c r="C50" s="18">
        <v>313985.65000000002</v>
      </c>
      <c r="D50" s="18">
        <f t="shared" si="6"/>
        <v>421014.35</v>
      </c>
      <c r="E50" s="19">
        <f t="shared" si="8"/>
        <v>57.280863945578233</v>
      </c>
    </row>
    <row r="51" spans="1:5" ht="15" customHeight="1" x14ac:dyDescent="0.3">
      <c r="A51" s="17" t="s">
        <v>44</v>
      </c>
      <c r="B51" s="18">
        <f>[8]SCF!C47</f>
        <v>2019400</v>
      </c>
      <c r="C51" s="18">
        <v>874956.40999999992</v>
      </c>
      <c r="D51" s="18">
        <f t="shared" si="6"/>
        <v>1144443.5900000001</v>
      </c>
      <c r="E51" s="19">
        <f t="shared" si="8"/>
        <v>56.672456670298111</v>
      </c>
    </row>
    <row r="52" spans="1:5" x14ac:dyDescent="0.3">
      <c r="A52" s="17" t="s">
        <v>45</v>
      </c>
      <c r="B52" s="18">
        <f>[8]SCF!C48</f>
        <v>1200000</v>
      </c>
      <c r="C52" s="18">
        <v>384738.51</v>
      </c>
      <c r="D52" s="18">
        <f t="shared" si="6"/>
        <v>815261.49</v>
      </c>
      <c r="E52" s="19">
        <f t="shared" si="8"/>
        <v>67.938457499999998</v>
      </c>
    </row>
    <row r="53" spans="1:5" ht="15" customHeight="1" x14ac:dyDescent="0.3">
      <c r="A53" s="17" t="s">
        <v>46</v>
      </c>
      <c r="B53" s="18">
        <f>[8]SCF!C49</f>
        <v>3000000</v>
      </c>
      <c r="C53" s="18">
        <v>1230348.58</v>
      </c>
      <c r="D53" s="18">
        <f t="shared" si="6"/>
        <v>1769651.42</v>
      </c>
      <c r="E53" s="19">
        <f t="shared" si="8"/>
        <v>58.988380666666664</v>
      </c>
    </row>
    <row r="54" spans="1:5" ht="15" customHeight="1" x14ac:dyDescent="0.3">
      <c r="A54" s="17" t="s">
        <v>47</v>
      </c>
      <c r="B54" s="18">
        <f>[8]SCF!C50</f>
        <v>1500000</v>
      </c>
      <c r="C54" s="18">
        <v>449731.74999999994</v>
      </c>
      <c r="D54" s="18">
        <f t="shared" si="6"/>
        <v>1050268.25</v>
      </c>
      <c r="E54" s="19">
        <f t="shared" si="8"/>
        <v>70.01788333333333</v>
      </c>
    </row>
    <row r="55" spans="1:5" ht="15" customHeight="1" x14ac:dyDescent="0.3">
      <c r="A55" s="17" t="s">
        <v>48</v>
      </c>
      <c r="B55" s="18">
        <f>[8]SCF!C51</f>
        <v>1622400</v>
      </c>
      <c r="C55" s="18">
        <v>717130</v>
      </c>
      <c r="D55" s="18">
        <f t="shared" si="6"/>
        <v>905270</v>
      </c>
      <c r="E55" s="19">
        <f t="shared" si="8"/>
        <v>55.798200197238657</v>
      </c>
    </row>
    <row r="56" spans="1:5" ht="15" customHeight="1" x14ac:dyDescent="0.3">
      <c r="A56" s="17" t="s">
        <v>49</v>
      </c>
      <c r="B56" s="18">
        <f>[8]SCF!C52</f>
        <v>1900800</v>
      </c>
      <c r="C56" s="18">
        <v>909420</v>
      </c>
      <c r="D56" s="18">
        <f t="shared" si="6"/>
        <v>991380</v>
      </c>
      <c r="E56" s="19">
        <f t="shared" si="8"/>
        <v>52.155934343434339</v>
      </c>
    </row>
    <row r="57" spans="1:5" ht="15" customHeight="1" x14ac:dyDescent="0.3">
      <c r="A57" s="17" t="s">
        <v>50</v>
      </c>
      <c r="B57" s="18">
        <f>[8]SCF!C53</f>
        <v>2555600</v>
      </c>
      <c r="C57" s="18">
        <v>1367386.2300000002</v>
      </c>
      <c r="D57" s="18">
        <f t="shared" si="6"/>
        <v>1188213.7699999998</v>
      </c>
      <c r="E57" s="19">
        <f t="shared" si="8"/>
        <v>46.494512834559394</v>
      </c>
    </row>
    <row r="58" spans="1:5" ht="15" customHeight="1" x14ac:dyDescent="0.3">
      <c r="A58" s="17" t="s">
        <v>51</v>
      </c>
      <c r="B58" s="18">
        <f>[8]SCF!C54</f>
        <v>900000</v>
      </c>
      <c r="C58" s="18">
        <v>424395.72</v>
      </c>
      <c r="D58" s="18">
        <f t="shared" si="6"/>
        <v>475604.28</v>
      </c>
      <c r="E58" s="19">
        <f t="shared" si="8"/>
        <v>52.844920000000009</v>
      </c>
    </row>
    <row r="59" spans="1:5" ht="15" customHeight="1" x14ac:dyDescent="0.3">
      <c r="A59" s="17" t="s">
        <v>52</v>
      </c>
      <c r="B59" s="18">
        <f>[8]SCF!C55</f>
        <v>8030000</v>
      </c>
      <c r="C59" s="18">
        <v>356452.32999999996</v>
      </c>
      <c r="D59" s="18">
        <f t="shared" si="6"/>
        <v>7673547.6699999999</v>
      </c>
      <c r="E59" s="19">
        <f t="shared" si="8"/>
        <v>95.560992154420916</v>
      </c>
    </row>
    <row r="60" spans="1:5" ht="15" customHeight="1" x14ac:dyDescent="0.3">
      <c r="A60" s="17" t="s">
        <v>53</v>
      </c>
      <c r="B60" s="18">
        <f>[8]SCF!C56</f>
        <v>184000</v>
      </c>
      <c r="C60" s="18">
        <v>45784.14</v>
      </c>
      <c r="D60" s="18">
        <f t="shared" si="6"/>
        <v>138215.85999999999</v>
      </c>
      <c r="E60" s="19">
        <f t="shared" si="8"/>
        <v>75.117315217391294</v>
      </c>
    </row>
    <row r="61" spans="1:5" ht="15" customHeight="1" x14ac:dyDescent="0.3">
      <c r="A61" s="17" t="s">
        <v>54</v>
      </c>
      <c r="B61" s="18">
        <f>[8]SCF!C57</f>
        <v>2943500</v>
      </c>
      <c r="C61" s="18">
        <v>1611886.8299999998</v>
      </c>
      <c r="D61" s="18">
        <f t="shared" si="6"/>
        <v>1331613.1700000002</v>
      </c>
      <c r="E61" s="19">
        <f t="shared" si="8"/>
        <v>45.239108883981658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3142828</v>
      </c>
      <c r="C63" s="18">
        <v>2466945.9500000002</v>
      </c>
      <c r="D63" s="18">
        <f t="shared" ref="D63:D67" si="9">C63-B63</f>
        <v>-675882.04999999981</v>
      </c>
      <c r="E63" s="19">
        <f t="shared" ref="E63:E67" si="10">IFERROR(+D63/B63*100,0)</f>
        <v>-21.50553736952833</v>
      </c>
    </row>
    <row r="64" spans="1:5" x14ac:dyDescent="0.3">
      <c r="A64" s="24" t="s">
        <v>57</v>
      </c>
      <c r="B64" s="18">
        <f>[8]SCF!C61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[8]SCF!C62</f>
        <v>6857892</v>
      </c>
      <c r="C65" s="18">
        <v>3345521</v>
      </c>
      <c r="D65" s="18">
        <f t="shared" si="9"/>
        <v>-3512371</v>
      </c>
      <c r="E65" s="19">
        <f t="shared" si="10"/>
        <v>-51.2164816827095</v>
      </c>
    </row>
    <row r="66" spans="1:5" ht="15" customHeight="1" x14ac:dyDescent="0.3">
      <c r="A66" s="24" t="s">
        <v>59</v>
      </c>
      <c r="B66" s="18">
        <f>[8]SCF!C63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[8]SCF!C64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10000720</v>
      </c>
      <c r="C68" s="31">
        <v>5812466.9500000002</v>
      </c>
      <c r="D68" s="31">
        <f t="shared" ref="D68" si="11">+C68-B68</f>
        <v>-4188253.05</v>
      </c>
      <c r="E68" s="32">
        <f t="shared" ref="E68" si="12">+D68/B68*100</f>
        <v>-41.879515174907404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12704275.800000001</v>
      </c>
      <c r="C70" s="15">
        <v>6329509.7000000002</v>
      </c>
      <c r="D70" s="15">
        <f t="shared" ref="D70:D82" si="13">+C70-B70</f>
        <v>-6374766.1000000006</v>
      </c>
      <c r="E70" s="16">
        <f t="shared" ref="E70:E82" si="14">+D70/B70*100</f>
        <v>-50.17811483595154</v>
      </c>
    </row>
    <row r="71" spans="1:5" ht="15" customHeight="1" x14ac:dyDescent="0.3">
      <c r="A71" s="17" t="s">
        <v>14</v>
      </c>
      <c r="B71" s="18">
        <f>[8]SCF!C68</f>
        <v>10166841.9</v>
      </c>
      <c r="C71" s="18">
        <v>5111966.49</v>
      </c>
      <c r="D71" s="18">
        <f t="shared" si="13"/>
        <v>-5054875.41</v>
      </c>
      <c r="E71" s="19">
        <f t="shared" ref="E71:E81" si="15">IFERROR(+D71/B71*100,0)</f>
        <v>-49.719229036108054</v>
      </c>
    </row>
    <row r="72" spans="1:5" ht="15" customHeight="1" x14ac:dyDescent="0.3">
      <c r="A72" s="17" t="s">
        <v>15</v>
      </c>
      <c r="B72" s="18">
        <f>[8]SCF!C69</f>
        <v>96935.679999999993</v>
      </c>
      <c r="C72" s="18">
        <v>46512.89</v>
      </c>
      <c r="D72" s="18">
        <f t="shared" si="13"/>
        <v>-50422.789999999994</v>
      </c>
      <c r="E72" s="19">
        <f t="shared" si="15"/>
        <v>-52.016749663281878</v>
      </c>
    </row>
    <row r="73" spans="1:5" ht="15" customHeight="1" x14ac:dyDescent="0.3">
      <c r="A73" s="17" t="s">
        <v>16</v>
      </c>
      <c r="B73" s="18">
        <f>[8]SCF!C70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[8]SCF!C71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[8]SCF!C72</f>
        <v>2440498.2200000002</v>
      </c>
      <c r="C75" s="18">
        <v>1171030.32</v>
      </c>
      <c r="D75" s="18">
        <f t="shared" si="13"/>
        <v>-1269467.9000000001</v>
      </c>
      <c r="E75" s="19">
        <f t="shared" si="15"/>
        <v>-52.016751727030567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[8]SCF!C75</f>
        <v>48087478.280000001</v>
      </c>
      <c r="C78" s="18">
        <v>19118367.210000001</v>
      </c>
      <c r="D78" s="18">
        <f t="shared" si="16"/>
        <v>-28969111.07</v>
      </c>
      <c r="E78" s="19">
        <f t="shared" si="15"/>
        <v>-60.24252488625195</v>
      </c>
    </row>
    <row r="79" spans="1:5" ht="15" customHeight="1" x14ac:dyDescent="0.3">
      <c r="A79" s="24" t="s">
        <v>67</v>
      </c>
      <c r="B79" s="18">
        <f>[8]SCF!C76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11774104.439999999</v>
      </c>
      <c r="C81" s="18">
        <v>10974191.810000001</v>
      </c>
      <c r="D81" s="18">
        <f t="shared" si="16"/>
        <v>-799912.62999999896</v>
      </c>
      <c r="E81" s="19">
        <f t="shared" si="15"/>
        <v>-6.7938299178192025</v>
      </c>
    </row>
    <row r="82" spans="1:5" ht="15" customHeight="1" x14ac:dyDescent="0.3">
      <c r="A82" s="30" t="s">
        <v>70</v>
      </c>
      <c r="B82" s="15">
        <f>+B70+B77+B78+B79+B80+B81</f>
        <v>72565858.519999996</v>
      </c>
      <c r="C82" s="31">
        <v>36422068.719999999</v>
      </c>
      <c r="D82" s="31">
        <f t="shared" si="13"/>
        <v>-36143789.799999997</v>
      </c>
      <c r="E82" s="32">
        <f t="shared" si="14"/>
        <v>-49.808257680901477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0</v>
      </c>
      <c r="C84" s="18">
        <v>15472162.379999999</v>
      </c>
      <c r="D84" s="18">
        <f t="shared" ref="D84:D88" si="17">+C84-B84</f>
        <v>15472162.379999999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[8]SCF!C82</f>
        <v>41075575</v>
      </c>
      <c r="C85" s="18">
        <v>6751466.9800000004</v>
      </c>
      <c r="D85" s="18">
        <f t="shared" si="17"/>
        <v>-34324108.019999996</v>
      </c>
      <c r="E85" s="19">
        <f t="shared" si="18"/>
        <v>-83.563305005468564</v>
      </c>
    </row>
    <row r="86" spans="1:5" ht="15" customHeight="1" x14ac:dyDescent="0.3">
      <c r="A86" s="24" t="s">
        <v>74</v>
      </c>
      <c r="B86" s="18">
        <f>[8]SCF!C83</f>
        <v>22140881</v>
      </c>
      <c r="C86" s="18">
        <v>1107805.8199999998</v>
      </c>
      <c r="D86" s="18">
        <f t="shared" si="17"/>
        <v>-21033075.18</v>
      </c>
      <c r="E86" s="19">
        <f t="shared" si="18"/>
        <v>-94.996559441333886</v>
      </c>
    </row>
    <row r="87" spans="1:5" ht="15" customHeight="1" x14ac:dyDescent="0.3">
      <c r="A87" s="30" t="s">
        <v>75</v>
      </c>
      <c r="B87" s="33">
        <f>+B84+B85+B86</f>
        <v>63216456</v>
      </c>
      <c r="C87" s="31">
        <v>23331435.18</v>
      </c>
      <c r="D87" s="31">
        <f t="shared" si="17"/>
        <v>-39885020.82</v>
      </c>
      <c r="E87" s="32">
        <f>+D87/B87*100</f>
        <v>-63.092782075603857</v>
      </c>
    </row>
    <row r="88" spans="1:5" ht="18" customHeight="1" x14ac:dyDescent="0.3">
      <c r="A88" s="25" t="s">
        <v>76</v>
      </c>
      <c r="B88" s="27">
        <f>+B45+B46+B68+B82+B87</f>
        <v>628081233.04999995</v>
      </c>
      <c r="C88" s="27">
        <v>291356580.52999997</v>
      </c>
      <c r="D88" s="27">
        <f t="shared" si="17"/>
        <v>-336724652.51999998</v>
      </c>
      <c r="E88" s="28">
        <f>+D88/B88*100</f>
        <v>-53.611640469632405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0</v>
      </c>
      <c r="C91" s="18">
        <v>7764606.9400000004</v>
      </c>
      <c r="D91" s="18">
        <f t="shared" ref="D91:D98" si="19">+C91-B91</f>
        <v>7764606.9400000004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[8]SCF!C90</f>
        <v>3600000</v>
      </c>
      <c r="C93" s="18">
        <v>4044292.49</v>
      </c>
      <c r="D93" s="18">
        <f t="shared" si="19"/>
        <v>444292.49000000022</v>
      </c>
      <c r="E93" s="19">
        <f t="shared" si="20"/>
        <v>12.341458055555561</v>
      </c>
    </row>
    <row r="94" spans="1:5" ht="15" customHeight="1" x14ac:dyDescent="0.3">
      <c r="A94" s="24" t="s">
        <v>81</v>
      </c>
      <c r="B94" s="18">
        <f>[8]SCF!C91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[8]SCF!C92</f>
        <v>4784539</v>
      </c>
      <c r="C95" s="18">
        <v>2839127.1100000003</v>
      </c>
      <c r="D95" s="18">
        <f t="shared" si="19"/>
        <v>-1945411.8899999997</v>
      </c>
      <c r="E95" s="19">
        <f t="shared" si="20"/>
        <v>-40.660383163351781</v>
      </c>
    </row>
    <row r="96" spans="1:5" ht="15" customHeight="1" x14ac:dyDescent="0.3">
      <c r="A96" s="24" t="s">
        <v>83</v>
      </c>
      <c r="B96" s="18">
        <f>[8]SCF!C93</f>
        <v>0</v>
      </c>
      <c r="C96" s="18">
        <v>22726545.049999997</v>
      </c>
      <c r="D96" s="18">
        <f t="shared" si="19"/>
        <v>22726545.049999997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46704449.590000004</v>
      </c>
      <c r="D97" s="18">
        <f t="shared" si="19"/>
        <v>46704449.590000004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8384539</v>
      </c>
      <c r="C98" s="31">
        <v>84079021.180000007</v>
      </c>
      <c r="D98" s="31">
        <f t="shared" si="19"/>
        <v>75694482.180000007</v>
      </c>
      <c r="E98" s="32">
        <f t="shared" ref="E98" si="21">+D98/B98*100</f>
        <v>902.78645230226732</v>
      </c>
    </row>
    <row r="99" spans="1:5" ht="15" customHeight="1" x14ac:dyDescent="0.3">
      <c r="A99" s="34" t="s">
        <v>86</v>
      </c>
      <c r="B99" s="35">
        <f>+B42-B88-B98</f>
        <v>9722806.7800000906</v>
      </c>
      <c r="C99" s="36">
        <v>-4447343.3199999928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12545271.82</v>
      </c>
      <c r="C100" s="18">
        <v>25446810.350000001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22268078.600000091</v>
      </c>
      <c r="C101" s="36">
        <v>20999467.030000009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BISELCO</vt:lpstr>
      <vt:lpstr>LUBELCO</vt:lpstr>
      <vt:lpstr>MARELCO</vt:lpstr>
      <vt:lpstr>OMECO</vt:lpstr>
      <vt:lpstr>ORMECO</vt:lpstr>
      <vt:lpstr>PALECO</vt:lpstr>
      <vt:lpstr>ROMELCO</vt:lpstr>
      <vt:lpstr>TIELCO</vt:lpstr>
      <vt:lpstr>BISELCO!Print_Titles</vt:lpstr>
      <vt:lpstr>LUBELCO!Print_Titles</vt:lpstr>
      <vt:lpstr>MARELCO!Print_Titles</vt:lpstr>
      <vt:lpstr>OMECO!Print_Titles</vt:lpstr>
      <vt:lpstr>ORMECO!Print_Titles</vt:lpstr>
      <vt:lpstr>PALECO!Print_Titles</vt:lpstr>
      <vt:lpstr>ROMELCO!Print_Titles</vt:lpstr>
      <vt:lpstr>TIELCO!Print_Titles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2024-03-07T07:57:48Z</dcterms:created>
  <dcterms:modified xsi:type="dcterms:W3CDTF">2024-03-07T08:00:56Z</dcterms:modified>
</cp:coreProperties>
</file>